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20" windowWidth="15195" windowHeight="8700" activeTab="1"/>
  </bookViews>
  <sheets>
    <sheet name="Introduction" sheetId="1" r:id="rId1"/>
    <sheet name="Measures" sheetId="2" r:id="rId2"/>
    <sheet name="o-c-diagram" sheetId="3" r:id="rId3"/>
    <sheet name="Ephemeris" sheetId="4" r:id="rId4"/>
    <sheet name="Calculation" sheetId="5" r:id="rId5"/>
    <sheet name="deltat-diagram" sheetId="6" r:id="rId6"/>
  </sheets>
  <definedNames>
    <definedName name="A">'Ephemeris'!$I$5</definedName>
    <definedName name="B">'Ephemeris'!$J$5</definedName>
    <definedName name="betaSt">'Calculation'!$B$18</definedName>
    <definedName name="C">'Ephemeris'!$K$5</definedName>
    <definedName name="D">'Ephemeris'!$L$5</definedName>
    <definedName name="dateAnfang">'Calculation'!$A$5</definedName>
    <definedName name="dec">'Calculation'!$B$3</definedName>
    <definedName name="delta">'Ephemeris'!$J$13</definedName>
    <definedName name="deltajd">'Calculation'!$B$24</definedName>
    <definedName name="deltamin">'Calculation'!$B$7</definedName>
    <definedName name="deltat">'Calculation'!$B$26</definedName>
    <definedName name="det">'Ephemeris'!$N$5</definedName>
    <definedName name="E">'Ephemeris'!$M$5</definedName>
    <definedName name="jd0">'Measures'!$C$6</definedName>
    <definedName name="jd0opt">'Measures'!$E$6</definedName>
    <definedName name="jdAnfang">'Calculation'!$B$5</definedName>
    <definedName name="jdKonj">'Calculation'!$B$20</definedName>
    <definedName name="jdmin">'Measures'!$D$10</definedName>
    <definedName name="jdOpp">'Calculation'!$B$21</definedName>
    <definedName name="jdSpr">'Calculation'!$B$6</definedName>
    <definedName name="k">'Calculation'!$B$4</definedName>
    <definedName name="lambdaSt">'Calculation'!$B$17</definedName>
    <definedName name="p">'Measures'!$C$7</definedName>
    <definedName name="popt">'Measures'!$E$7</definedName>
    <definedName name="rec">'Calculation'!$B$2</definedName>
    <definedName name="S0">'Ephemeris'!$J$8</definedName>
    <definedName name="Sx">'Ephemeris'!$J$9</definedName>
    <definedName name="Sxx">'Ephemeris'!$J$11</definedName>
    <definedName name="Sxy">'Ephemeris'!$J$12</definedName>
    <definedName name="Sy">'Ephemeris'!$J$10</definedName>
    <definedName name="xecl">'Calculation'!$B$13</definedName>
    <definedName name="xequ">'Calculation'!$B$9</definedName>
    <definedName name="yecl">'Calculation'!$B$14</definedName>
    <definedName name="yequ">'Calculation'!$B$10</definedName>
    <definedName name="zecl">'Calculation'!$B$15</definedName>
    <definedName name="zequ">'Calculation'!$B$11</definedName>
  </definedNames>
  <calcPr fullCalcOnLoad="1"/>
</workbook>
</file>

<file path=xl/sharedStrings.xml><?xml version="1.0" encoding="utf-8"?>
<sst xmlns="http://schemas.openxmlformats.org/spreadsheetml/2006/main" count="108" uniqueCount="93">
  <si>
    <t>Object</t>
  </si>
  <si>
    <t>E</t>
  </si>
  <si>
    <t>jd-jd0</t>
  </si>
  <si>
    <t>date</t>
  </si>
  <si>
    <t>E'</t>
  </si>
  <si>
    <t>REC</t>
  </si>
  <si>
    <t>DEC</t>
  </si>
  <si>
    <t>T(BEJD) (jd0)</t>
  </si>
  <si>
    <t>REC in degrees</t>
  </si>
  <si>
    <t>DEC in degrees</t>
  </si>
  <si>
    <t>xequ</t>
  </si>
  <si>
    <t>yequ</t>
  </si>
  <si>
    <t>zequ</t>
  </si>
  <si>
    <t>Obliquity of the ecliptic:</t>
  </si>
  <si>
    <t>xecl</t>
  </si>
  <si>
    <t>yecl</t>
  </si>
  <si>
    <t>zecl</t>
  </si>
  <si>
    <t>jdSpr</t>
  </si>
  <si>
    <t>min. distance to the sun (deg)</t>
  </si>
  <si>
    <t>lambdaSt</t>
  </si>
  <si>
    <t>sph. corr.</t>
  </si>
  <si>
    <t>betaSt</t>
  </si>
  <si>
    <t>jdOpp</t>
  </si>
  <si>
    <t>k</t>
  </si>
  <si>
    <t>rec</t>
  </si>
  <si>
    <t>dec</t>
  </si>
  <si>
    <t>deltajd</t>
  </si>
  <si>
    <t>rectangular equatorial coordinates of the object:</t>
  </si>
  <si>
    <t>x</t>
  </si>
  <si>
    <t>y</t>
  </si>
  <si>
    <t>z</t>
  </si>
  <si>
    <t>rectangular ecliptical coordinates of the object:</t>
  </si>
  <si>
    <t>polar ecliptical coordinates of the object:</t>
  </si>
  <si>
    <t>JD of the object's conjunction</t>
  </si>
  <si>
    <t>JD of the object's opposition</t>
  </si>
  <si>
    <t>deltat for graphical representation</t>
  </si>
  <si>
    <t>jd</t>
  </si>
  <si>
    <t>delta jd</t>
  </si>
  <si>
    <t>Auxiliary values</t>
  </si>
  <si>
    <t>Simplified calculation of the time difference</t>
  </si>
  <si>
    <t>approx. JD of the beginning of the spring</t>
  </si>
  <si>
    <t>approx. lambdaSun</t>
  </si>
  <si>
    <t>O-C in s</t>
  </si>
  <si>
    <t>jdobserved-(jd0+E'*p) in min</t>
  </si>
  <si>
    <t>jdkorr (with astroutils)</t>
  </si>
  <si>
    <t>http://astroutils.astronomy.ohio-state.edu/time/utc2bjd.html</t>
  </si>
  <si>
    <t>This sheet visualizes the eclipse times measured by the Planet Finders Project and compares the measures by reducing them to the center of our solar system in two ways:</t>
  </si>
  <si>
    <t>Ekorr</t>
  </si>
  <si>
    <t>jdAnfang</t>
  </si>
  <si>
    <t>A</t>
  </si>
  <si>
    <t>B</t>
  </si>
  <si>
    <t>C</t>
  </si>
  <si>
    <t>D</t>
  </si>
  <si>
    <t>Determinante</t>
  </si>
  <si>
    <t>t0</t>
  </si>
  <si>
    <t>p</t>
  </si>
  <si>
    <t>error (d)</t>
  </si>
  <si>
    <t>sigma_p</t>
  </si>
  <si>
    <t>sigma_t0</t>
  </si>
  <si>
    <t>Sx</t>
  </si>
  <si>
    <t>Sy</t>
  </si>
  <si>
    <t>Sxx</t>
  </si>
  <si>
    <t>Sxy</t>
  </si>
  <si>
    <t>delta</t>
  </si>
  <si>
    <t>S0</t>
  </si>
  <si>
    <t>Summen</t>
  </si>
  <si>
    <t>Num. Recipes, S. 504ff</t>
  </si>
  <si>
    <t>Period in days (p)</t>
  </si>
  <si>
    <t>Näherungswerte aus "candidates.xls":</t>
  </si>
  <si>
    <t>time (UT)</t>
  </si>
  <si>
    <t>jd (observed)</t>
  </si>
  <si>
    <t>error(s)</t>
  </si>
  <si>
    <t>deltamin</t>
  </si>
  <si>
    <t>deltat</t>
  </si>
  <si>
    <t>jdKonj</t>
  </si>
  <si>
    <t>longitude</t>
  </si>
  <si>
    <t>latitude</t>
  </si>
  <si>
    <t>minimum difference between JD and jdKonj or jdOpp for observations</t>
  </si>
  <si>
    <t>jdkorr-jd0opt</t>
  </si>
  <si>
    <t>optimierte Werte</t>
  </si>
  <si>
    <t>CSS080502</t>
  </si>
  <si>
    <t>09:08:12.04</t>
  </si>
  <si>
    <t>+06:04:21.2</t>
  </si>
  <si>
    <t>Nr</t>
  </si>
  <si>
    <t>Fehler</t>
  </si>
  <si>
    <t>In this sheet, the data of CSS080502 are used as an example.</t>
  </si>
  <si>
    <t>1. The measured eclipse times are reduced to the barycenter of the solar system using the professional routines of astroutils (http://astroutils.astronomy.ohio-state.edu/time/utc2bjd.html). The O-C differences between these values and the linear ephemerises of the object are shown in "O-C". With carefully determined eclipse times the remaining differences should be in the order of seconds. Perhaps, they will show a systematic variation that will lead us to the discovery of a planet orbiting the observes object!</t>
  </si>
  <si>
    <t>2. For the sake of simplicity the earth is assumed to orbit around the sun in a uniform circular motion. Using an approximate Julian date of the beginning of the spring the sun's ecliptical longitude can then be calculated easily. After having calculated the angular distance between the object and the sun the effect of the finite speed of light is proportional to the cosine of this angle. These calculations are made in the sheet "Calculation". The run time effect is shown in the "deltat-diagram". There, the differences between the measured eclipse times and the linear ephemerises of the object can be compared with this effect. The diagram proves that the differences (in the order of minutes) can widely be explained by the run time effect caused by an uniformily orbiting earth.</t>
  </si>
  <si>
    <t>In order to make use of this sheet the data of the observed object and the year of interest must be entered in "Measures". The content of the sheets "Ephemeris" and "Calculation" should not be changed!</t>
  </si>
  <si>
    <t>From the observed eclipse times and there errors a linear fit is calculated resulting in optimized measures of the reference time und the period of the object of interest. These values are displayed in cells E6 and E7 in "Measures".</t>
  </si>
  <si>
    <t>jd-jdAnfang</t>
  </si>
  <si>
    <t>jd-2450000</t>
  </si>
  <si>
    <t>valid</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</si>
</sst>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00000"/>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407]dddd\,\ d\.\ mmmm\ yyyy"/>
    <numFmt numFmtId="172" formatCode="0.0000000"/>
    <numFmt numFmtId="173" formatCode="[$-F400]h:mm:ss\ AM/PM"/>
    <numFmt numFmtId="174" formatCode="0,000,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d\-mmm\-yyyy"/>
    <numFmt numFmtId="180" formatCode="h:mm"/>
    <numFmt numFmtId="181" formatCode="h:mm:ss"/>
    <numFmt numFmtId="182" formatCode="0.000"/>
    <numFmt numFmtId="183" formatCode="0.0000"/>
    <numFmt numFmtId="184" formatCode="0.000E+00"/>
    <numFmt numFmtId="185" formatCode="h:mm:ss;@"/>
    <numFmt numFmtId="186" formatCode="0.000000000"/>
    <numFmt numFmtId="187" formatCode="0.00000000"/>
    <numFmt numFmtId="188" formatCode="0.E+00"/>
    <numFmt numFmtId="189" formatCode="0.0E+00"/>
    <numFmt numFmtId="190" formatCode="[$-407]d/\ mmmm\ yyyy;@"/>
    <numFmt numFmtId="191" formatCode="hh:mm:ss"/>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2"/>
    </font>
    <font>
      <b/>
      <sz val="12"/>
      <name val="Arial"/>
      <family val="2"/>
    </font>
    <font>
      <b/>
      <sz val="12"/>
      <color indexed="10"/>
      <name val="Arial"/>
      <family val="0"/>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6"/>
      <name val="Calibri"/>
      <family val="2"/>
    </font>
    <font>
      <sz val="11"/>
      <color indexed="52"/>
      <name val="Calibri"/>
      <family val="2"/>
    </font>
    <font>
      <sz val="11"/>
      <color indexed="53"/>
      <name val="Calibri"/>
      <family val="2"/>
    </font>
    <font>
      <b/>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0"/>
      <name val="Calibri"/>
      <family val="2"/>
    </font>
    <font>
      <sz val="9.5"/>
      <color indexed="8"/>
      <name val="Arial"/>
      <family val="2"/>
    </font>
    <font>
      <b/>
      <sz val="9.5"/>
      <color indexed="8"/>
      <name val="Arial"/>
      <family val="2"/>
    </font>
    <font>
      <b/>
      <sz val="11"/>
      <color indexed="8"/>
      <name val="Arial"/>
      <family val="2"/>
    </font>
    <font>
      <b/>
      <sz val="11"/>
      <color indexed="10"/>
      <name val="Arial"/>
      <family val="2"/>
    </font>
    <font>
      <b/>
      <sz val="11"/>
      <color indexed="12"/>
      <name val="Arial"/>
      <family val="2"/>
    </font>
    <font>
      <sz val="10"/>
      <color indexed="12"/>
      <name val="Arial"/>
      <family val="2"/>
    </font>
    <font>
      <sz val="10"/>
      <color indexed="8"/>
      <name val="Arial"/>
      <family val="2"/>
    </font>
    <font>
      <b/>
      <sz val="10"/>
      <color indexed="8"/>
      <name val="Arial"/>
      <family val="2"/>
    </font>
    <font>
      <b/>
      <sz val="12"/>
      <color indexed="8"/>
      <name val="Arial"/>
      <family val="2"/>
    </font>
    <font>
      <b/>
      <sz val="10"/>
      <color indexed="10"/>
      <name val="Arial"/>
      <family val="2"/>
    </font>
  </fonts>
  <fills count="42">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45"/>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color indexed="63"/>
      </left>
      <right>
        <color indexed="63"/>
      </right>
      <top>
        <color indexed="63"/>
      </top>
      <bottom style="thick">
        <color indexed="62"/>
      </bottom>
    </border>
    <border>
      <left>
        <color indexed="63"/>
      </left>
      <right>
        <color indexed="63"/>
      </right>
      <top>
        <color indexed="63"/>
      </top>
      <bottom style="thin">
        <color indexed="49"/>
      </bottom>
    </border>
    <border>
      <left>
        <color indexed="63"/>
      </left>
      <right>
        <color indexed="63"/>
      </right>
      <top>
        <color indexed="63"/>
      </top>
      <bottom style="thick">
        <color indexed="22"/>
      </bottom>
    </border>
    <border>
      <left>
        <color indexed="63"/>
      </left>
      <right>
        <color indexed="63"/>
      </right>
      <top>
        <color indexed="63"/>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5"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5" borderId="0" applyNumberFormat="0" applyBorder="0" applyAlignment="0" applyProtection="0"/>
    <xf numFmtId="0" fontId="10" fillId="25" borderId="0" applyNumberFormat="0" applyBorder="0" applyAlignment="0" applyProtection="0"/>
    <xf numFmtId="0" fontId="10" fillId="21"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2" borderId="0" applyNumberFormat="0" applyBorder="0" applyAlignment="0" applyProtection="0"/>
    <xf numFmtId="0" fontId="10" fillId="30" borderId="0" applyNumberFormat="0" applyBorder="0" applyAlignment="0" applyProtection="0"/>
    <xf numFmtId="0" fontId="10" fillId="23" borderId="0" applyNumberFormat="0" applyBorder="0" applyAlignment="0" applyProtection="0"/>
    <xf numFmtId="0" fontId="10" fillId="21" borderId="0" applyNumberFormat="0" applyBorder="0" applyAlignment="0" applyProtection="0"/>
    <xf numFmtId="0" fontId="10" fillId="31" borderId="0" applyNumberFormat="0" applyBorder="0" applyAlignment="0" applyProtection="0"/>
    <xf numFmtId="0" fontId="10" fillId="27" borderId="0" applyNumberFormat="0" applyBorder="0" applyAlignment="0" applyProtection="0"/>
    <xf numFmtId="0" fontId="11" fillId="32" borderId="1" applyNumberFormat="0" applyAlignment="0" applyProtection="0"/>
    <xf numFmtId="0" fontId="11" fillId="3" borderId="1" applyNumberFormat="0" applyAlignment="0" applyProtection="0"/>
    <xf numFmtId="0" fontId="12" fillId="32" borderId="2" applyNumberFormat="0" applyAlignment="0" applyProtection="0"/>
    <xf numFmtId="0" fontId="12" fillId="3"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1" borderId="2" applyNumberFormat="0" applyAlignment="0" applyProtection="0"/>
    <xf numFmtId="0" fontId="13" fillId="5" borderId="2" applyNumberFormat="0" applyAlignment="0" applyProtection="0"/>
    <xf numFmtId="0" fontId="14"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6" fillId="33" borderId="0" applyNumberFormat="0" applyBorder="0" applyAlignment="0" applyProtection="0"/>
    <xf numFmtId="0" fontId="3" fillId="0" borderId="0" applyNumberFormat="0" applyFill="0" applyBorder="0" applyAlignment="0" applyProtection="0"/>
    <xf numFmtId="0" fontId="17" fillId="34" borderId="0" applyNumberFormat="0" applyBorder="0" applyAlignment="0" applyProtection="0"/>
    <xf numFmtId="0" fontId="17" fillId="17" borderId="0" applyNumberFormat="0" applyBorder="0" applyAlignment="0" applyProtection="0"/>
    <xf numFmtId="0" fontId="0" fillId="35" borderId="5" applyNumberFormat="0" applyFont="0" applyAlignment="0" applyProtection="0"/>
    <xf numFmtId="0" fontId="0" fillId="7" borderId="5" applyNumberFormat="0" applyAlignment="0" applyProtection="0"/>
    <xf numFmtId="9" fontId="0" fillId="0" borderId="0" applyFont="0" applyFill="0" applyBorder="0" applyAlignment="0" applyProtection="0"/>
    <xf numFmtId="0" fontId="0" fillId="36" borderId="6" applyNumberFormat="0" applyAlignment="0" applyProtection="0"/>
    <xf numFmtId="0" fontId="30" fillId="4" borderId="0" applyNumberFormat="0" applyBorder="0" applyAlignment="0" applyProtection="0"/>
    <xf numFmtId="0" fontId="18" fillId="37" borderId="0" applyNumberFormat="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3" fillId="0" borderId="8" applyNumberFormat="0" applyFill="0" applyAlignment="0" applyProtection="0"/>
    <xf numFmtId="0" fontId="28" fillId="0" borderId="9" applyNumberFormat="0" applyFill="0" applyAlignment="0" applyProtection="0"/>
    <xf numFmtId="0" fontId="24" fillId="0" borderId="10" applyNumberFormat="0" applyFill="0" applyAlignment="0" applyProtection="0"/>
    <xf numFmtId="0" fontId="29" fillId="0" borderId="11" applyNumberFormat="0" applyFill="0" applyAlignment="0" applyProtection="0"/>
    <xf numFmtId="0" fontId="25" fillId="0" borderId="8" applyNumberFormat="0" applyFill="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21" fillId="38" borderId="13" applyNumberFormat="0" applyAlignment="0" applyProtection="0"/>
    <xf numFmtId="0" fontId="21" fillId="39" borderId="13" applyNumberFormat="0" applyAlignment="0" applyProtection="0"/>
  </cellStyleXfs>
  <cellXfs count="59">
    <xf numFmtId="0" fontId="0" fillId="0" borderId="0" xfId="0" applyAlignment="1">
      <alignment/>
    </xf>
    <xf numFmtId="164" fontId="0" fillId="0" borderId="0" xfId="0" applyNumberFormat="1" applyAlignment="1">
      <alignment/>
    </xf>
    <xf numFmtId="0" fontId="1" fillId="0" borderId="0" xfId="0" applyFont="1" applyAlignment="1">
      <alignment horizontal="center"/>
    </xf>
    <xf numFmtId="2" fontId="0" fillId="0" borderId="0" xfId="0" applyNumberFormat="1" applyAlignment="1">
      <alignment/>
    </xf>
    <xf numFmtId="0" fontId="5" fillId="0" borderId="0" xfId="0" applyFont="1" applyAlignment="1">
      <alignment/>
    </xf>
    <xf numFmtId="2" fontId="1" fillId="0" borderId="0" xfId="0" applyNumberFormat="1" applyFont="1" applyAlignment="1">
      <alignment/>
    </xf>
    <xf numFmtId="0" fontId="0" fillId="0" borderId="0" xfId="0" applyAlignment="1">
      <alignment vertical="center"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xf>
    <xf numFmtId="187" fontId="1" fillId="0" borderId="0" xfId="0" applyNumberFormat="1" applyFont="1" applyAlignment="1">
      <alignment/>
    </xf>
    <xf numFmtId="189" fontId="0" fillId="0" borderId="0" xfId="0" applyNumberFormat="1" applyAlignment="1">
      <alignment/>
    </xf>
    <xf numFmtId="189" fontId="1" fillId="0" borderId="0" xfId="0" applyNumberFormat="1" applyFont="1" applyAlignment="1">
      <alignment horizontal="center"/>
    </xf>
    <xf numFmtId="0" fontId="1" fillId="0" borderId="0" xfId="0" applyFont="1" applyFill="1" applyAlignment="1">
      <alignment/>
    </xf>
    <xf numFmtId="173" fontId="1" fillId="0" borderId="0" xfId="0" applyNumberFormat="1" applyFont="1" applyFill="1" applyBorder="1" applyAlignment="1">
      <alignment horizontal="right"/>
    </xf>
    <xf numFmtId="49" fontId="1" fillId="0" borderId="0" xfId="0" applyNumberFormat="1" applyFont="1" applyFill="1" applyBorder="1" applyAlignment="1">
      <alignment horizontal="right"/>
    </xf>
    <xf numFmtId="190" fontId="0" fillId="0" borderId="0" xfId="0" applyNumberFormat="1" applyAlignment="1">
      <alignment/>
    </xf>
    <xf numFmtId="0" fontId="1" fillId="0" borderId="0" xfId="0" applyFont="1" applyAlignment="1">
      <alignment horizontal="center" wrapText="1"/>
    </xf>
    <xf numFmtId="170"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90" fontId="0" fillId="0" borderId="0" xfId="0" applyNumberFormat="1" applyAlignment="1">
      <alignment horizontal="left"/>
    </xf>
    <xf numFmtId="186" fontId="0" fillId="0" borderId="0" xfId="0" applyNumberFormat="1" applyFont="1" applyAlignment="1">
      <alignment vertical="center"/>
    </xf>
    <xf numFmtId="172" fontId="0" fillId="34" borderId="0" xfId="0" applyNumberFormat="1" applyFill="1" applyAlignment="1">
      <alignment/>
    </xf>
    <xf numFmtId="0" fontId="0" fillId="0" borderId="0" xfId="0" applyFill="1" applyAlignment="1">
      <alignment/>
    </xf>
    <xf numFmtId="173"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187" fontId="1" fillId="0" borderId="0" xfId="0" applyNumberFormat="1" applyFont="1" applyFill="1" applyBorder="1" applyAlignment="1">
      <alignment horizontal="left"/>
    </xf>
    <xf numFmtId="0" fontId="1" fillId="34" borderId="0" xfId="0" applyFont="1" applyFill="1" applyAlignment="1">
      <alignment/>
    </xf>
    <xf numFmtId="173" fontId="1" fillId="34" borderId="0" xfId="0" applyNumberFormat="1" applyFont="1" applyFill="1" applyBorder="1" applyAlignment="1">
      <alignment horizontal="left"/>
    </xf>
    <xf numFmtId="49" fontId="1" fillId="34" borderId="0" xfId="0" applyNumberFormat="1" applyFont="1" applyFill="1" applyBorder="1" applyAlignment="1">
      <alignment horizontal="left"/>
    </xf>
    <xf numFmtId="187" fontId="1" fillId="34" borderId="0" xfId="0" applyNumberFormat="1" applyFont="1" applyFill="1" applyBorder="1" applyAlignment="1">
      <alignment horizontal="left"/>
    </xf>
    <xf numFmtId="173" fontId="0" fillId="0" borderId="0" xfId="0" applyNumberFormat="1" applyFill="1" applyAlignment="1">
      <alignment/>
    </xf>
    <xf numFmtId="1" fontId="0" fillId="0" borderId="0" xfId="0" applyNumberFormat="1" applyAlignment="1">
      <alignment/>
    </xf>
    <xf numFmtId="0" fontId="41" fillId="0" borderId="0" xfId="0" applyFont="1" applyAlignment="1">
      <alignment horizontal="center"/>
    </xf>
    <xf numFmtId="189" fontId="41" fillId="0" borderId="0" xfId="0" applyNumberFormat="1" applyFont="1" applyAlignment="1">
      <alignment horizontal="center"/>
    </xf>
    <xf numFmtId="170" fontId="0" fillId="0" borderId="0" xfId="0" applyNumberFormat="1" applyFont="1" applyFill="1" applyAlignment="1">
      <alignment/>
    </xf>
    <xf numFmtId="0" fontId="6" fillId="0" borderId="0" xfId="0" applyFont="1" applyAlignment="1">
      <alignment wrapText="1"/>
    </xf>
    <xf numFmtId="2" fontId="0" fillId="0" borderId="0" xfId="0" applyNumberFormat="1" applyAlignment="1">
      <alignment horizontal="center"/>
    </xf>
    <xf numFmtId="172" fontId="0" fillId="40" borderId="0" xfId="0" applyNumberFormat="1" applyFill="1" applyAlignment="1">
      <alignment/>
    </xf>
    <xf numFmtId="172" fontId="0" fillId="40" borderId="0" xfId="0" applyNumberFormat="1" applyFont="1" applyFill="1" applyAlignment="1">
      <alignment/>
    </xf>
    <xf numFmtId="0" fontId="1" fillId="0" borderId="0" xfId="0" applyFont="1" applyAlignment="1">
      <alignment/>
    </xf>
    <xf numFmtId="172" fontId="1" fillId="0" borderId="0" xfId="0" applyNumberFormat="1" applyFont="1" applyAlignment="1">
      <alignment/>
    </xf>
    <xf numFmtId="0" fontId="0" fillId="41" borderId="0" xfId="0" applyFill="1" applyAlignment="1">
      <alignment/>
    </xf>
    <xf numFmtId="0" fontId="3" fillId="0" borderId="0" xfId="79" applyAlignment="1" applyProtection="1">
      <alignment horizontal="center"/>
      <protection/>
    </xf>
    <xf numFmtId="1" fontId="1" fillId="40" borderId="0" xfId="0" applyNumberFormat="1" applyFont="1" applyFill="1" applyAlignment="1">
      <alignment horizontal="center"/>
    </xf>
    <xf numFmtId="0" fontId="6" fillId="0" borderId="0" xfId="0" applyFont="1" applyAlignment="1">
      <alignment horizontal="left" vertical="top" wrapText="1"/>
    </xf>
    <xf numFmtId="0" fontId="8"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3" fillId="0" borderId="0" xfId="79" applyAlignment="1" applyProtection="1">
      <alignment horizontal="center"/>
      <protection/>
    </xf>
    <xf numFmtId="0" fontId="1" fillId="0" borderId="0" xfId="0" applyFont="1" applyFill="1" applyAlignment="1">
      <alignment horizontal="left"/>
    </xf>
    <xf numFmtId="164" fontId="1" fillId="34" borderId="0" xfId="0" applyNumberFormat="1" applyFont="1" applyFill="1" applyBorder="1" applyAlignment="1">
      <alignment horizontal="left"/>
    </xf>
    <xf numFmtId="0" fontId="1" fillId="0" borderId="0" xfId="0" applyFont="1" applyAlignment="1">
      <alignment horizontal="center" wrapText="1"/>
    </xf>
    <xf numFmtId="0" fontId="41" fillId="0" borderId="0" xfId="0" applyFont="1" applyFill="1" applyAlignment="1">
      <alignment horizontal="left"/>
    </xf>
    <xf numFmtId="164" fontId="41" fillId="0" borderId="0" xfId="0" applyNumberFormat="1" applyFont="1" applyFill="1" applyBorder="1" applyAlignment="1">
      <alignment horizontal="left"/>
    </xf>
    <xf numFmtId="165" fontId="41" fillId="0" borderId="0" xfId="0" applyNumberFormat="1" applyFont="1" applyFill="1" applyBorder="1" applyAlignment="1">
      <alignment horizontal="left"/>
    </xf>
    <xf numFmtId="0" fontId="1" fillId="0" borderId="0" xfId="0" applyFont="1" applyAlignment="1">
      <alignment horizontal="center"/>
    </xf>
  </cellXfs>
  <cellStyles count="93">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1 2" xfId="52"/>
    <cellStyle name="Akzent2" xfId="53"/>
    <cellStyle name="Akzent2 2" xfId="54"/>
    <cellStyle name="Akzent3" xfId="55"/>
    <cellStyle name="Akzent3 2" xfId="56"/>
    <cellStyle name="Akzent4" xfId="57"/>
    <cellStyle name="Akzent4 2" xfId="58"/>
    <cellStyle name="Akzent5" xfId="59"/>
    <cellStyle name="Akzent5 2" xfId="60"/>
    <cellStyle name="Akzent6" xfId="61"/>
    <cellStyle name="Akzent6 2" xfId="62"/>
    <cellStyle name="Ausgabe" xfId="63"/>
    <cellStyle name="Ausgabe 2" xfId="64"/>
    <cellStyle name="Berechnung" xfId="65"/>
    <cellStyle name="Berechnung 2" xfId="66"/>
    <cellStyle name="Followed Hyperlink" xfId="67"/>
    <cellStyle name="Comma" xfId="68"/>
    <cellStyle name="Comma [0]" xfId="69"/>
    <cellStyle name="Eingabe" xfId="70"/>
    <cellStyle name="Eingabe 2" xfId="71"/>
    <cellStyle name="Ergebnis" xfId="72"/>
    <cellStyle name="Ergebnis 1" xfId="73"/>
    <cellStyle name="Ergebnis 2" xfId="74"/>
    <cellStyle name="Erklärender Text" xfId="75"/>
    <cellStyle name="Erklärender Text 2" xfId="76"/>
    <cellStyle name="Gut" xfId="77"/>
    <cellStyle name="Gut 2" xfId="78"/>
    <cellStyle name="Hyperlink" xfId="79"/>
    <cellStyle name="Neutral" xfId="80"/>
    <cellStyle name="Neutral 2" xfId="81"/>
    <cellStyle name="Notiz" xfId="82"/>
    <cellStyle name="Notiz 2" xfId="83"/>
    <cellStyle name="Percent" xfId="84"/>
    <cellStyle name="Rot" xfId="85"/>
    <cellStyle name="Schlecht" xfId="86"/>
    <cellStyle name="Schlecht 2" xfId="87"/>
    <cellStyle name="Überschrift" xfId="88"/>
    <cellStyle name="Überschrift 1" xfId="89"/>
    <cellStyle name="Überschrift 1 2" xfId="90"/>
    <cellStyle name="Überschrift 2" xfId="91"/>
    <cellStyle name="Überschrift 2 2" xfId="92"/>
    <cellStyle name="Überschrift 3" xfId="93"/>
    <cellStyle name="Überschrift 3 2" xfId="94"/>
    <cellStyle name="Überschrift 4" xfId="95"/>
    <cellStyle name="Überschrift 4 2" xfId="96"/>
    <cellStyle name="Überschrift 5" xfId="97"/>
    <cellStyle name="Überschrift 6" xfId="98"/>
    <cellStyle name="Verknüpfte Zelle" xfId="99"/>
    <cellStyle name="Verknüpfte Zelle 2" xfId="100"/>
    <cellStyle name="Currency" xfId="101"/>
    <cellStyle name="Currency [0]" xfId="102"/>
    <cellStyle name="Warnender Text" xfId="103"/>
    <cellStyle name="Warnender Text 2" xfId="104"/>
    <cellStyle name="Zelle überprüfen" xfId="105"/>
    <cellStyle name="Zelle überprüfen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O-C of CSS080502</a:t>
            </a:r>
          </a:p>
        </c:rich>
      </c:tx>
      <c:layout>
        <c:manualLayout>
          <c:xMode val="factor"/>
          <c:yMode val="factor"/>
          <c:x val="0"/>
          <c:y val="0"/>
        </c:manualLayout>
      </c:layout>
      <c:spPr>
        <a:noFill/>
        <a:ln>
          <a:noFill/>
        </a:ln>
      </c:spPr>
    </c:title>
    <c:plotArea>
      <c:layout>
        <c:manualLayout>
          <c:xMode val="edge"/>
          <c:yMode val="edge"/>
          <c:x val="0.0355"/>
          <c:y val="0.10775"/>
          <c:w val="0.9535"/>
          <c:h val="0.83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errBars>
            <c:errDir val="y"/>
            <c:errBarType val="both"/>
            <c:errValType val="cust"/>
            <c:plus>
              <c:numRef>
                <c:f>Measures!$O$10:$O$201</c:f>
                <c:numCache>
                  <c:ptCount val="21"/>
                  <c:pt idx="0">
                    <c:v>120.96</c:v>
                  </c:pt>
                  <c:pt idx="1">
                    <c:v>0.8640000000000001</c:v>
                  </c:pt>
                  <c:pt idx="2">
                    <c:v>1.1232</c:v>
                  </c:pt>
                  <c:pt idx="3">
                    <c:v>1.3824</c:v>
                  </c:pt>
                  <c:pt idx="4">
                    <c:v>0.9504</c:v>
                  </c:pt>
                  <c:pt idx="5">
                    <c:v>0.43200000000000005</c:v>
                  </c:pt>
                  <c:pt idx="6">
                    <c:v>0.43200000000000005</c:v>
                  </c:pt>
                  <c:pt idx="7">
                    <c:v>1.0368</c:v>
                  </c:pt>
                  <c:pt idx="8">
                    <c:v>0.43200000000000005</c:v>
                  </c:pt>
                  <c:pt idx="9">
                    <c:v>0.9504</c:v>
                  </c:pt>
                  <c:pt idx="10">
                    <c:v>0.5184</c:v>
                  </c:pt>
                  <c:pt idx="11">
                    <c:v>0.6048</c:v>
                  </c:pt>
                  <c:pt idx="12">
                    <c:v>0.43200000000000005</c:v>
                  </c:pt>
                  <c:pt idx="13">
                    <c:v>0.5184</c:v>
                  </c:pt>
                  <c:pt idx="14">
                    <c:v>0.7776</c:v>
                  </c:pt>
                  <c:pt idx="15">
                    <c:v>2.7648</c:v>
                  </c:pt>
                  <c:pt idx="16">
                    <c:v>0.43200000000000005</c:v>
                  </c:pt>
                  <c:pt idx="17">
                    <c:v>0.6912</c:v>
                  </c:pt>
                  <c:pt idx="18">
                    <c:v>0.50976</c:v>
                  </c:pt>
                  <c:pt idx="19">
                    <c:v>1.90944</c:v>
                  </c:pt>
                  <c:pt idx="20">
                    <c:v>1.79712</c:v>
                  </c:pt>
                </c:numCache>
              </c:numRef>
            </c:plus>
            <c:minus>
              <c:numRef>
                <c:f>Measures!$O$10:$O$201</c:f>
                <c:numCache>
                  <c:ptCount val="21"/>
                  <c:pt idx="0">
                    <c:v>120.96</c:v>
                  </c:pt>
                  <c:pt idx="1">
                    <c:v>0.8640000000000001</c:v>
                  </c:pt>
                  <c:pt idx="2">
                    <c:v>1.1232</c:v>
                  </c:pt>
                  <c:pt idx="3">
                    <c:v>1.3824</c:v>
                  </c:pt>
                  <c:pt idx="4">
                    <c:v>0.9504</c:v>
                  </c:pt>
                  <c:pt idx="5">
                    <c:v>0.43200000000000005</c:v>
                  </c:pt>
                  <c:pt idx="6">
                    <c:v>0.43200000000000005</c:v>
                  </c:pt>
                  <c:pt idx="7">
                    <c:v>1.0368</c:v>
                  </c:pt>
                  <c:pt idx="8">
                    <c:v>0.43200000000000005</c:v>
                  </c:pt>
                  <c:pt idx="9">
                    <c:v>0.9504</c:v>
                  </c:pt>
                  <c:pt idx="10">
                    <c:v>0.5184</c:v>
                  </c:pt>
                  <c:pt idx="11">
                    <c:v>0.6048</c:v>
                  </c:pt>
                  <c:pt idx="12">
                    <c:v>0.43200000000000005</c:v>
                  </c:pt>
                  <c:pt idx="13">
                    <c:v>0.5184</c:v>
                  </c:pt>
                  <c:pt idx="14">
                    <c:v>0.7776</c:v>
                  </c:pt>
                  <c:pt idx="15">
                    <c:v>2.7648</c:v>
                  </c:pt>
                  <c:pt idx="16">
                    <c:v>0.43200000000000005</c:v>
                  </c:pt>
                  <c:pt idx="17">
                    <c:v>0.6912</c:v>
                  </c:pt>
                  <c:pt idx="18">
                    <c:v>0.50976</c:v>
                  </c:pt>
                  <c:pt idx="19">
                    <c:v>1.90944</c:v>
                  </c:pt>
                  <c:pt idx="20">
                    <c:v>1.79712</c:v>
                  </c:pt>
                </c:numCache>
              </c:numRef>
            </c:minus>
            <c:noEndCap val="1"/>
          </c:errBars>
          <c:xVal>
            <c:numRef>
              <c:f>Measures!$P$10:$P$30</c:f>
              <c:numCache>
                <c:ptCount val="21"/>
                <c:pt idx="0">
                  <c:v>3466.8302000002004</c:v>
                </c:pt>
                <c:pt idx="1">
                  <c:v>5569.870376000181</c:v>
                </c:pt>
                <c:pt idx="2">
                  <c:v>5576.893668000121</c:v>
                </c:pt>
                <c:pt idx="3">
                  <c:v>5583.917030000128</c:v>
                </c:pt>
                <c:pt idx="4">
                  <c:v>5646.682556999847</c:v>
                </c:pt>
                <c:pt idx="5">
                  <c:v>5647.728699000087</c:v>
                </c:pt>
                <c:pt idx="6">
                  <c:v>5648.625380999874</c:v>
                </c:pt>
                <c:pt idx="7">
                  <c:v>5653.706677000038</c:v>
                </c:pt>
                <c:pt idx="8">
                  <c:v>5654.603376000188</c:v>
                </c:pt>
                <c:pt idx="9">
                  <c:v>5847.982170000207</c:v>
                </c:pt>
                <c:pt idx="10">
                  <c:v>5863.970546000171</c:v>
                </c:pt>
                <c:pt idx="11">
                  <c:v>5865.913058000151</c:v>
                </c:pt>
                <c:pt idx="12">
                  <c:v>5868.004980999976</c:v>
                </c:pt>
                <c:pt idx="13">
                  <c:v>5973.800770999864</c:v>
                </c:pt>
                <c:pt idx="14">
                  <c:v>6261.920835999772</c:v>
                </c:pt>
                <c:pt idx="15">
                  <c:v>6304.955941999797</c:v>
                </c:pt>
                <c:pt idx="16">
                  <c:v>6329.911514999811</c:v>
                </c:pt>
                <c:pt idx="17">
                  <c:v>6336.935182400048</c:v>
                </c:pt>
                <c:pt idx="18">
                  <c:v>6341.866677300073</c:v>
                </c:pt>
                <c:pt idx="19">
                  <c:v>6764.7797127999365</c:v>
                </c:pt>
                <c:pt idx="20">
                  <c:v>6794.6701821000315</c:v>
                </c:pt>
              </c:numCache>
            </c:numRef>
          </c:xVal>
          <c:yVal>
            <c:numRef>
              <c:f>Measures!$N$10:$N$30</c:f>
              <c:numCache>
                <c:ptCount val="21"/>
                <c:pt idx="0">
                  <c:v>-57.169303994016985</c:v>
                </c:pt>
                <c:pt idx="1">
                  <c:v>-3.879480922712589</c:v>
                </c:pt>
                <c:pt idx="2">
                  <c:v>-2.430942611531062</c:v>
                </c:pt>
                <c:pt idx="3">
                  <c:v>-1.74880546294698</c:v>
                </c:pt>
                <c:pt idx="4">
                  <c:v>-1.4450161578603795</c:v>
                </c:pt>
                <c:pt idx="5">
                  <c:v>-1.3829473316600602</c:v>
                </c:pt>
                <c:pt idx="6">
                  <c:v>-2.3750772828228115</c:v>
                </c:pt>
                <c:pt idx="7">
                  <c:v>-0.9555153026952604</c:v>
                </c:pt>
                <c:pt idx="8">
                  <c:v>-0.9661174707058657</c:v>
                </c:pt>
                <c:pt idx="9">
                  <c:v>3.6708153146458677</c:v>
                </c:pt>
                <c:pt idx="10">
                  <c:v>2.39954550508757</c:v>
                </c:pt>
                <c:pt idx="11">
                  <c:v>2.899410555563789</c:v>
                </c:pt>
                <c:pt idx="12">
                  <c:v>2.4316784248991845</c:v>
                </c:pt>
                <c:pt idx="13">
                  <c:v>2.086592569634246</c:v>
                </c:pt>
                <c:pt idx="14">
                  <c:v>-0.3458174023843231</c:v>
                </c:pt>
                <c:pt idx="15">
                  <c:v>0.6927257314414867</c:v>
                </c:pt>
                <c:pt idx="16">
                  <c:v>-1.3552120290843601</c:v>
                </c:pt>
                <c:pt idx="17">
                  <c:v>2.396754251278829</c:v>
                </c:pt>
                <c:pt idx="18">
                  <c:v>-0.7163194970246097</c:v>
                </c:pt>
                <c:pt idx="19">
                  <c:v>-10.054235436974022</c:v>
                </c:pt>
                <c:pt idx="20">
                  <c:v>-9.117994418380324</c:v>
                </c:pt>
              </c:numCache>
            </c:numRef>
          </c:yVal>
          <c:smooth val="0"/>
        </c:ser>
        <c:axId val="59824602"/>
        <c:axId val="1550507"/>
      </c:scatterChart>
      <c:valAx>
        <c:axId val="59824602"/>
        <c:scaling>
          <c:orientation val="minMax"/>
          <c:min val="5500"/>
        </c:scaling>
        <c:axPos val="b"/>
        <c:title>
          <c:tx>
            <c:rich>
              <a:bodyPr vert="horz" rot="0" anchor="ctr"/>
              <a:lstStyle/>
              <a:p>
                <a:pPr algn="ctr">
                  <a:defRPr/>
                </a:pPr>
                <a:r>
                  <a:rPr lang="en-US" cap="none" sz="1000" b="1" i="0" u="none" baseline="0">
                    <a:solidFill>
                      <a:srgbClr val="000000"/>
                    </a:solidFill>
                    <a:latin typeface="Arial"/>
                    <a:ea typeface="Arial"/>
                    <a:cs typeface="Arial"/>
                  </a:rPr>
                  <a:t>jd-2450000 </a:t>
                </a:r>
              </a:p>
            </c:rich>
          </c:tx>
          <c:layout>
            <c:manualLayout>
              <c:xMode val="factor"/>
              <c:yMode val="factor"/>
              <c:x val="0.004"/>
              <c:y val="0.00075"/>
            </c:manualLayout>
          </c:layout>
          <c:overlay val="0"/>
          <c:spPr>
            <a:noFill/>
            <a:ln>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550507"/>
        <c:crosses val="autoZero"/>
        <c:crossBetween val="midCat"/>
        <c:dispUnits/>
      </c:valAx>
      <c:valAx>
        <c:axId val="1550507"/>
        <c:scaling>
          <c:orientation val="minMax"/>
          <c:max val="12"/>
          <c:min val="-12"/>
        </c:scaling>
        <c:axPos val="l"/>
        <c:title>
          <c:tx>
            <c:rich>
              <a:bodyPr vert="horz" rot="-5400000" anchor="ctr"/>
              <a:lstStyle/>
              <a:p>
                <a:pPr algn="ctr">
                  <a:defRPr/>
                </a:pPr>
                <a:r>
                  <a:rPr lang="en-US" cap="none" sz="1000" b="1" i="0" u="none" baseline="0">
                    <a:solidFill>
                      <a:srgbClr val="000000"/>
                    </a:solidFill>
                    <a:latin typeface="Arial"/>
                    <a:ea typeface="Arial"/>
                    <a:cs typeface="Arial"/>
                  </a:rPr>
                  <a:t>O-C in s</a:t>
                </a:r>
              </a:p>
            </c:rich>
          </c:tx>
          <c:layout>
            <c:manualLayout>
              <c:xMode val="factor"/>
              <c:yMode val="factor"/>
              <c:x val="-0.00675"/>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254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9824602"/>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jdobserved-(jd0+E*p): </a:t>
            </a:r>
            <a:r>
              <a:rPr lang="en-US" cap="none" sz="1100" b="1" i="0" u="none" baseline="0">
                <a:solidFill>
                  <a:srgbClr val="FF0000"/>
                </a:solidFill>
                <a:latin typeface="Arial"/>
                <a:ea typeface="Arial"/>
                <a:cs typeface="Arial"/>
              </a:rPr>
              <a:t>measurements</a:t>
            </a:r>
            <a:r>
              <a:rPr lang="en-US" cap="none" sz="1100" b="1" i="0" u="none" baseline="0">
                <a:solidFill>
                  <a:srgbClr val="000000"/>
                </a:solidFill>
                <a:latin typeface="Arial"/>
                <a:ea typeface="Arial"/>
                <a:cs typeface="Arial"/>
              </a:rPr>
              <a:t> versus </a:t>
            </a:r>
            <a:r>
              <a:rPr lang="en-US" cap="none" sz="1100" b="1" i="0" u="none" baseline="0">
                <a:solidFill>
                  <a:srgbClr val="0000FF"/>
                </a:solidFill>
                <a:latin typeface="Arial"/>
                <a:ea typeface="Arial"/>
                <a:cs typeface="Arial"/>
              </a:rPr>
              <a:t>simplified calculation
</a:t>
            </a:r>
            <a:r>
              <a:rPr lang="en-US" cap="none" sz="1000" b="0" i="0" u="none" baseline="0">
                <a:solidFill>
                  <a:srgbClr val="0000FF"/>
                </a:solidFill>
                <a:latin typeface="Arial"/>
                <a:ea typeface="Arial"/>
                <a:cs typeface="Arial"/>
              </a:rPr>
              <a:t>(0 means that the object cannot be observed because its distance to the sun is too small)</a:t>
            </a:r>
          </a:p>
        </c:rich>
      </c:tx>
      <c:layout>
        <c:manualLayout>
          <c:xMode val="factor"/>
          <c:yMode val="factor"/>
          <c:x val="0.00625"/>
          <c:y val="-0.00175"/>
        </c:manualLayout>
      </c:layout>
      <c:spPr>
        <a:noFill/>
        <a:ln>
          <a:noFill/>
        </a:ln>
      </c:spPr>
    </c:title>
    <c:plotArea>
      <c:layout>
        <c:manualLayout>
          <c:xMode val="edge"/>
          <c:yMode val="edge"/>
          <c:x val="0.0095"/>
          <c:y val="0.093"/>
          <c:w val="0.9725"/>
          <c:h val="0.83275"/>
        </c:manualLayout>
      </c:layout>
      <c:scatterChart>
        <c:scatterStyle val="lineMarker"/>
        <c:varyColors val="0"/>
        <c:ser>
          <c:idx val="0"/>
          <c:order val="0"/>
          <c:tx>
            <c:v>deltat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xVal>
            <c:numRef>
              <c:f>Measures!$F$11:$F$30</c:f>
              <c:numCache>
                <c:ptCount val="20"/>
                <c:pt idx="0">
                  <c:v>-0.005633999593555927</c:v>
                </c:pt>
                <c:pt idx="1">
                  <c:v>7.017658000346273</c:v>
                </c:pt>
                <c:pt idx="2">
                  <c:v>14.041020000353456</c:v>
                </c:pt>
                <c:pt idx="3">
                  <c:v>76.8065470000729</c:v>
                </c:pt>
                <c:pt idx="4">
                  <c:v>77.85268900031224</c:v>
                </c:pt>
                <c:pt idx="5">
                  <c:v>78.74937100009993</c:v>
                </c:pt>
                <c:pt idx="6">
                  <c:v>83.83066700026393</c:v>
                </c:pt>
                <c:pt idx="7">
                  <c:v>84.7273660004139</c:v>
                </c:pt>
                <c:pt idx="8">
                  <c:v>278.1061600004323</c:v>
                </c:pt>
                <c:pt idx="9">
                  <c:v>294.09453600039706</c:v>
                </c:pt>
                <c:pt idx="10">
                  <c:v>296.03704800037667</c:v>
                </c:pt>
                <c:pt idx="11">
                  <c:v>298.128971000202</c:v>
                </c:pt>
                <c:pt idx="12">
                  <c:v>403.92476100008935</c:v>
                </c:pt>
                <c:pt idx="13">
                  <c:v>692.0448259999976</c:v>
                </c:pt>
                <c:pt idx="14">
                  <c:v>735.0799320000224</c:v>
                </c:pt>
                <c:pt idx="15">
                  <c:v>760.0355050000362</c:v>
                </c:pt>
                <c:pt idx="16">
                  <c:v>767.0591724002734</c:v>
                </c:pt>
                <c:pt idx="17">
                  <c:v>771.9906673002988</c:v>
                </c:pt>
                <c:pt idx="18">
                  <c:v>1194.9037028001621</c:v>
                </c:pt>
                <c:pt idx="19">
                  <c:v>1224.7941721002571</c:v>
                </c:pt>
              </c:numCache>
            </c:numRef>
          </c:xVal>
          <c:yVal>
            <c:numRef>
              <c:f>Measures!$I$11:$I$30</c:f>
              <c:numCache>
                <c:ptCount val="20"/>
                <c:pt idx="0">
                  <c:v>-8.112959414720535</c:v>
                </c:pt>
                <c:pt idx="1">
                  <c:v>-8.541185693366074</c:v>
                </c:pt>
                <c:pt idx="2">
                  <c:v>-8.868611875022246</c:v>
                </c:pt>
                <c:pt idx="3">
                  <c:v>-6.655617399014709</c:v>
                </c:pt>
                <c:pt idx="4">
                  <c:v>-6.546901806383232</c:v>
                </c:pt>
                <c:pt idx="5">
                  <c:v>-6.469763328112686</c:v>
                </c:pt>
                <c:pt idx="6">
                  <c:v>-5.891523315939834</c:v>
                </c:pt>
                <c:pt idx="7">
                  <c:v>-5.78990431599434</c:v>
                </c:pt>
                <c:pt idx="8">
                  <c:v>2.7478001265057608</c:v>
                </c:pt>
                <c:pt idx="9">
                  <c:v>0.591121723772147</c:v>
                </c:pt>
                <c:pt idx="10">
                  <c:v>0.3276957264189298</c:v>
                </c:pt>
                <c:pt idx="11">
                  <c:v>0.02528597089259845</c:v>
                </c:pt>
                <c:pt idx="12">
                  <c:v>-9.140177679300612</c:v>
                </c:pt>
                <c:pt idx="13">
                  <c:v>-4.15435521951815</c:v>
                </c:pt>
                <c:pt idx="14">
                  <c:v>-8.558893551680832</c:v>
                </c:pt>
                <c:pt idx="15">
                  <c:v>-9.401304043785482</c:v>
                </c:pt>
                <c:pt idx="16">
                  <c:v>-9.288953894343443</c:v>
                </c:pt>
                <c:pt idx="17">
                  <c:v>-9.233474545628265</c:v>
                </c:pt>
                <c:pt idx="18">
                  <c:v>-4.492961622546796</c:v>
                </c:pt>
                <c:pt idx="19">
                  <c:v>-0.3818766857107564</c:v>
                </c:pt>
              </c:numCache>
            </c:numRef>
          </c:y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Calculation!$I$3:$I$284</c:f>
              <c:numCache>
                <c:ptCount val="281"/>
                <c:pt idx="0">
                  <c:v>-7.376009999774396</c:v>
                </c:pt>
                <c:pt idx="1">
                  <c:v>-2.3760099997743964</c:v>
                </c:pt>
                <c:pt idx="2">
                  <c:v>2.6239900002256036</c:v>
                </c:pt>
                <c:pt idx="3">
                  <c:v>7.623990000225604</c:v>
                </c:pt>
                <c:pt idx="4">
                  <c:v>12.623990000225604</c:v>
                </c:pt>
                <c:pt idx="5">
                  <c:v>17.623990000225604</c:v>
                </c:pt>
                <c:pt idx="6">
                  <c:v>22.623990000225604</c:v>
                </c:pt>
                <c:pt idx="7">
                  <c:v>27.623990000225604</c:v>
                </c:pt>
                <c:pt idx="8">
                  <c:v>32.623990000225604</c:v>
                </c:pt>
                <c:pt idx="9">
                  <c:v>37.623990000225604</c:v>
                </c:pt>
                <c:pt idx="10">
                  <c:v>42.623990000225604</c:v>
                </c:pt>
                <c:pt idx="11">
                  <c:v>47.623990000225604</c:v>
                </c:pt>
                <c:pt idx="12">
                  <c:v>52.623990000225604</c:v>
                </c:pt>
                <c:pt idx="13">
                  <c:v>57.623990000225604</c:v>
                </c:pt>
                <c:pt idx="14">
                  <c:v>62.623990000225604</c:v>
                </c:pt>
                <c:pt idx="15">
                  <c:v>67.6239900002256</c:v>
                </c:pt>
                <c:pt idx="16">
                  <c:v>72.6239900002256</c:v>
                </c:pt>
                <c:pt idx="17">
                  <c:v>77.6239900002256</c:v>
                </c:pt>
                <c:pt idx="18">
                  <c:v>82.6239900002256</c:v>
                </c:pt>
                <c:pt idx="19">
                  <c:v>87.6239900002256</c:v>
                </c:pt>
                <c:pt idx="20">
                  <c:v>92.6239900002256</c:v>
                </c:pt>
                <c:pt idx="21">
                  <c:v>97.6239900002256</c:v>
                </c:pt>
                <c:pt idx="22">
                  <c:v>102.6239900002256</c:v>
                </c:pt>
                <c:pt idx="23">
                  <c:v>107.6239900002256</c:v>
                </c:pt>
                <c:pt idx="24">
                  <c:v>112.6239900002256</c:v>
                </c:pt>
                <c:pt idx="25">
                  <c:v>117.6239900002256</c:v>
                </c:pt>
                <c:pt idx="26">
                  <c:v>122.6239900002256</c:v>
                </c:pt>
                <c:pt idx="27">
                  <c:v>127.6239900002256</c:v>
                </c:pt>
                <c:pt idx="28">
                  <c:v>132.6239900002256</c:v>
                </c:pt>
                <c:pt idx="29">
                  <c:v>137.6239900002256</c:v>
                </c:pt>
                <c:pt idx="30">
                  <c:v>142.6239900002256</c:v>
                </c:pt>
                <c:pt idx="31">
                  <c:v>147.6239900002256</c:v>
                </c:pt>
                <c:pt idx="32">
                  <c:v>152.6239900002256</c:v>
                </c:pt>
                <c:pt idx="33">
                  <c:v>157.6239900002256</c:v>
                </c:pt>
                <c:pt idx="34">
                  <c:v>162.6239900002256</c:v>
                </c:pt>
                <c:pt idx="35">
                  <c:v>167.6239900002256</c:v>
                </c:pt>
                <c:pt idx="36">
                  <c:v>172.6239900002256</c:v>
                </c:pt>
                <c:pt idx="37">
                  <c:v>177.6239900002256</c:v>
                </c:pt>
                <c:pt idx="38">
                  <c:v>182.6239900002256</c:v>
                </c:pt>
                <c:pt idx="39">
                  <c:v>187.6239900002256</c:v>
                </c:pt>
                <c:pt idx="40">
                  <c:v>192.6239900002256</c:v>
                </c:pt>
                <c:pt idx="41">
                  <c:v>197.6239900002256</c:v>
                </c:pt>
                <c:pt idx="42">
                  <c:v>202.6239900002256</c:v>
                </c:pt>
                <c:pt idx="43">
                  <c:v>207.6239900002256</c:v>
                </c:pt>
                <c:pt idx="44">
                  <c:v>212.6239900002256</c:v>
                </c:pt>
                <c:pt idx="45">
                  <c:v>217.6239900002256</c:v>
                </c:pt>
                <c:pt idx="46">
                  <c:v>222.6239900002256</c:v>
                </c:pt>
                <c:pt idx="47">
                  <c:v>227.6239900002256</c:v>
                </c:pt>
                <c:pt idx="48">
                  <c:v>232.6239900002256</c:v>
                </c:pt>
                <c:pt idx="49">
                  <c:v>237.6239900002256</c:v>
                </c:pt>
                <c:pt idx="50">
                  <c:v>242.6239900002256</c:v>
                </c:pt>
                <c:pt idx="51">
                  <c:v>247.6239900002256</c:v>
                </c:pt>
                <c:pt idx="52">
                  <c:v>252.6239900002256</c:v>
                </c:pt>
                <c:pt idx="53">
                  <c:v>257.6239900002256</c:v>
                </c:pt>
                <c:pt idx="54">
                  <c:v>262.6239900002256</c:v>
                </c:pt>
                <c:pt idx="55">
                  <c:v>267.6239900002256</c:v>
                </c:pt>
                <c:pt idx="56">
                  <c:v>272.6239900002256</c:v>
                </c:pt>
                <c:pt idx="57">
                  <c:v>277.6239900002256</c:v>
                </c:pt>
                <c:pt idx="58">
                  <c:v>282.6239900002256</c:v>
                </c:pt>
                <c:pt idx="59">
                  <c:v>287.6239900002256</c:v>
                </c:pt>
                <c:pt idx="60">
                  <c:v>292.6239900002256</c:v>
                </c:pt>
                <c:pt idx="61">
                  <c:v>297.6239900002256</c:v>
                </c:pt>
                <c:pt idx="62">
                  <c:v>302.6239900002256</c:v>
                </c:pt>
                <c:pt idx="63">
                  <c:v>307.6239900002256</c:v>
                </c:pt>
                <c:pt idx="64">
                  <c:v>312.6239900002256</c:v>
                </c:pt>
                <c:pt idx="65">
                  <c:v>317.6239900002256</c:v>
                </c:pt>
                <c:pt idx="66">
                  <c:v>322.6239900002256</c:v>
                </c:pt>
                <c:pt idx="67">
                  <c:v>327.6239900002256</c:v>
                </c:pt>
                <c:pt idx="68">
                  <c:v>332.6239900002256</c:v>
                </c:pt>
                <c:pt idx="69">
                  <c:v>337.6239900002256</c:v>
                </c:pt>
                <c:pt idx="70">
                  <c:v>342.6239900002256</c:v>
                </c:pt>
                <c:pt idx="71">
                  <c:v>347.6239900002256</c:v>
                </c:pt>
                <c:pt idx="72">
                  <c:v>352.6239900002256</c:v>
                </c:pt>
                <c:pt idx="73">
                  <c:v>357.6239900002256</c:v>
                </c:pt>
                <c:pt idx="74">
                  <c:v>362.6239900002256</c:v>
                </c:pt>
                <c:pt idx="75">
                  <c:v>367.6239900002256</c:v>
                </c:pt>
                <c:pt idx="76">
                  <c:v>372.6239900002256</c:v>
                </c:pt>
                <c:pt idx="77">
                  <c:v>377.6239900002256</c:v>
                </c:pt>
                <c:pt idx="78">
                  <c:v>382.6239900002256</c:v>
                </c:pt>
                <c:pt idx="79">
                  <c:v>387.6239900002256</c:v>
                </c:pt>
                <c:pt idx="80">
                  <c:v>392.6239900002256</c:v>
                </c:pt>
                <c:pt idx="81">
                  <c:v>397.6239900002256</c:v>
                </c:pt>
                <c:pt idx="82">
                  <c:v>402.6239900002256</c:v>
                </c:pt>
                <c:pt idx="83">
                  <c:v>407.6239900002256</c:v>
                </c:pt>
                <c:pt idx="84">
                  <c:v>412.6239900002256</c:v>
                </c:pt>
                <c:pt idx="85">
                  <c:v>417.6239900002256</c:v>
                </c:pt>
                <c:pt idx="86">
                  <c:v>422.6239900002256</c:v>
                </c:pt>
                <c:pt idx="87">
                  <c:v>427.6239900002256</c:v>
                </c:pt>
                <c:pt idx="88">
                  <c:v>432.6239900002256</c:v>
                </c:pt>
                <c:pt idx="89">
                  <c:v>437.6239900002256</c:v>
                </c:pt>
                <c:pt idx="90">
                  <c:v>442.6239900002256</c:v>
                </c:pt>
                <c:pt idx="91">
                  <c:v>447.6239900002256</c:v>
                </c:pt>
                <c:pt idx="92">
                  <c:v>452.6239900002256</c:v>
                </c:pt>
                <c:pt idx="93">
                  <c:v>457.6239900002256</c:v>
                </c:pt>
                <c:pt idx="94">
                  <c:v>462.6239900002256</c:v>
                </c:pt>
                <c:pt idx="95">
                  <c:v>467.6239900002256</c:v>
                </c:pt>
                <c:pt idx="96">
                  <c:v>472.6239900002256</c:v>
                </c:pt>
                <c:pt idx="97">
                  <c:v>477.6239900002256</c:v>
                </c:pt>
                <c:pt idx="98">
                  <c:v>482.6239900002256</c:v>
                </c:pt>
                <c:pt idx="99">
                  <c:v>487.6239900002256</c:v>
                </c:pt>
                <c:pt idx="100">
                  <c:v>492.6239900002256</c:v>
                </c:pt>
                <c:pt idx="101">
                  <c:v>497.6239900002256</c:v>
                </c:pt>
                <c:pt idx="102">
                  <c:v>502.6239900002256</c:v>
                </c:pt>
                <c:pt idx="103">
                  <c:v>507.6239900002256</c:v>
                </c:pt>
                <c:pt idx="104">
                  <c:v>512.6239900002256</c:v>
                </c:pt>
                <c:pt idx="105">
                  <c:v>517.6239900002256</c:v>
                </c:pt>
                <c:pt idx="106">
                  <c:v>522.6239900002256</c:v>
                </c:pt>
                <c:pt idx="107">
                  <c:v>527.6239900002256</c:v>
                </c:pt>
                <c:pt idx="108">
                  <c:v>532.6239900002256</c:v>
                </c:pt>
                <c:pt idx="109">
                  <c:v>537.6239900002256</c:v>
                </c:pt>
                <c:pt idx="110">
                  <c:v>542.6239900002256</c:v>
                </c:pt>
                <c:pt idx="111">
                  <c:v>547.6239900002256</c:v>
                </c:pt>
                <c:pt idx="112">
                  <c:v>552.6239900002256</c:v>
                </c:pt>
                <c:pt idx="113">
                  <c:v>557.6239900002256</c:v>
                </c:pt>
                <c:pt idx="114">
                  <c:v>562.6239900002256</c:v>
                </c:pt>
                <c:pt idx="115">
                  <c:v>567.6239900002256</c:v>
                </c:pt>
                <c:pt idx="116">
                  <c:v>572.6239900002256</c:v>
                </c:pt>
                <c:pt idx="117">
                  <c:v>577.6239900002256</c:v>
                </c:pt>
                <c:pt idx="118">
                  <c:v>582.6239900002256</c:v>
                </c:pt>
                <c:pt idx="119">
                  <c:v>587.6239900002256</c:v>
                </c:pt>
                <c:pt idx="120">
                  <c:v>592.6239900002256</c:v>
                </c:pt>
                <c:pt idx="121">
                  <c:v>597.6239900002256</c:v>
                </c:pt>
                <c:pt idx="122">
                  <c:v>602.6239900002256</c:v>
                </c:pt>
                <c:pt idx="123">
                  <c:v>607.6239900002256</c:v>
                </c:pt>
                <c:pt idx="124">
                  <c:v>612.6239900002256</c:v>
                </c:pt>
                <c:pt idx="125">
                  <c:v>617.6239900002256</c:v>
                </c:pt>
                <c:pt idx="126">
                  <c:v>622.6239900002256</c:v>
                </c:pt>
                <c:pt idx="127">
                  <c:v>627.6239900002256</c:v>
                </c:pt>
                <c:pt idx="128">
                  <c:v>632.6239900002256</c:v>
                </c:pt>
                <c:pt idx="129">
                  <c:v>637.6239900002256</c:v>
                </c:pt>
                <c:pt idx="130">
                  <c:v>642.6239900002256</c:v>
                </c:pt>
                <c:pt idx="131">
                  <c:v>647.6239900002256</c:v>
                </c:pt>
                <c:pt idx="132">
                  <c:v>652.6239900002256</c:v>
                </c:pt>
                <c:pt idx="133">
                  <c:v>657.6239900002256</c:v>
                </c:pt>
                <c:pt idx="134">
                  <c:v>662.6239900002256</c:v>
                </c:pt>
                <c:pt idx="135">
                  <c:v>667.6239900002256</c:v>
                </c:pt>
                <c:pt idx="136">
                  <c:v>672.6239900002256</c:v>
                </c:pt>
                <c:pt idx="137">
                  <c:v>677.6239900002256</c:v>
                </c:pt>
                <c:pt idx="138">
                  <c:v>682.6239900002256</c:v>
                </c:pt>
                <c:pt idx="139">
                  <c:v>687.6239900002256</c:v>
                </c:pt>
                <c:pt idx="140">
                  <c:v>692.6239900002256</c:v>
                </c:pt>
                <c:pt idx="141">
                  <c:v>697.6239900002256</c:v>
                </c:pt>
                <c:pt idx="142">
                  <c:v>702.6239900002256</c:v>
                </c:pt>
                <c:pt idx="143">
                  <c:v>707.6239900002256</c:v>
                </c:pt>
                <c:pt idx="144">
                  <c:v>712.6239900002256</c:v>
                </c:pt>
                <c:pt idx="145">
                  <c:v>717.6239900002256</c:v>
                </c:pt>
                <c:pt idx="146">
                  <c:v>722.6239900002256</c:v>
                </c:pt>
                <c:pt idx="147">
                  <c:v>727.6239900002256</c:v>
                </c:pt>
                <c:pt idx="148">
                  <c:v>732.6239900002256</c:v>
                </c:pt>
                <c:pt idx="149">
                  <c:v>737.6239900002256</c:v>
                </c:pt>
                <c:pt idx="150">
                  <c:v>742.6239900002256</c:v>
                </c:pt>
                <c:pt idx="151">
                  <c:v>747.6239900002256</c:v>
                </c:pt>
                <c:pt idx="152">
                  <c:v>752.6239900002256</c:v>
                </c:pt>
                <c:pt idx="153">
                  <c:v>757.6239900002256</c:v>
                </c:pt>
                <c:pt idx="154">
                  <c:v>762.6239900002256</c:v>
                </c:pt>
                <c:pt idx="155">
                  <c:v>767.6239900002256</c:v>
                </c:pt>
                <c:pt idx="156">
                  <c:v>772.6239900002256</c:v>
                </c:pt>
                <c:pt idx="157">
                  <c:v>777.6239900002256</c:v>
                </c:pt>
                <c:pt idx="158">
                  <c:v>782.6239900002256</c:v>
                </c:pt>
                <c:pt idx="159">
                  <c:v>787.6239900002256</c:v>
                </c:pt>
                <c:pt idx="160">
                  <c:v>792.6239900002256</c:v>
                </c:pt>
                <c:pt idx="161">
                  <c:v>797.6239900002256</c:v>
                </c:pt>
                <c:pt idx="162">
                  <c:v>802.6239900002256</c:v>
                </c:pt>
                <c:pt idx="163">
                  <c:v>807.6239900002256</c:v>
                </c:pt>
                <c:pt idx="164">
                  <c:v>812.6239900002256</c:v>
                </c:pt>
                <c:pt idx="165">
                  <c:v>817.6239900002256</c:v>
                </c:pt>
                <c:pt idx="166">
                  <c:v>822.6239900002256</c:v>
                </c:pt>
                <c:pt idx="167">
                  <c:v>827.6239900002256</c:v>
                </c:pt>
                <c:pt idx="168">
                  <c:v>832.6239900002256</c:v>
                </c:pt>
                <c:pt idx="169">
                  <c:v>837.6239900002256</c:v>
                </c:pt>
                <c:pt idx="170">
                  <c:v>842.6239900002256</c:v>
                </c:pt>
                <c:pt idx="171">
                  <c:v>847.6239900002256</c:v>
                </c:pt>
                <c:pt idx="172">
                  <c:v>852.6239900002256</c:v>
                </c:pt>
                <c:pt idx="173">
                  <c:v>857.6239900002256</c:v>
                </c:pt>
                <c:pt idx="174">
                  <c:v>862.6239900002256</c:v>
                </c:pt>
                <c:pt idx="175">
                  <c:v>867.6239900002256</c:v>
                </c:pt>
                <c:pt idx="176">
                  <c:v>872.6239900002256</c:v>
                </c:pt>
                <c:pt idx="177">
                  <c:v>877.6239900002256</c:v>
                </c:pt>
                <c:pt idx="178">
                  <c:v>882.6239900002256</c:v>
                </c:pt>
                <c:pt idx="179">
                  <c:v>887.6239900002256</c:v>
                </c:pt>
                <c:pt idx="180">
                  <c:v>892.6239900002256</c:v>
                </c:pt>
                <c:pt idx="181">
                  <c:v>897.6239900002256</c:v>
                </c:pt>
                <c:pt idx="182">
                  <c:v>902.6239900002256</c:v>
                </c:pt>
                <c:pt idx="183">
                  <c:v>907.6239900002256</c:v>
                </c:pt>
                <c:pt idx="184">
                  <c:v>912.6239900002256</c:v>
                </c:pt>
                <c:pt idx="185">
                  <c:v>917.6239900002256</c:v>
                </c:pt>
                <c:pt idx="186">
                  <c:v>922.6239900002256</c:v>
                </c:pt>
                <c:pt idx="187">
                  <c:v>927.6239900002256</c:v>
                </c:pt>
                <c:pt idx="188">
                  <c:v>932.6239900002256</c:v>
                </c:pt>
                <c:pt idx="189">
                  <c:v>937.6239900002256</c:v>
                </c:pt>
                <c:pt idx="190">
                  <c:v>942.6239900002256</c:v>
                </c:pt>
                <c:pt idx="191">
                  <c:v>947.6239900002256</c:v>
                </c:pt>
                <c:pt idx="192">
                  <c:v>952.6239900002256</c:v>
                </c:pt>
                <c:pt idx="193">
                  <c:v>957.6239900002256</c:v>
                </c:pt>
                <c:pt idx="194">
                  <c:v>962.6239900002256</c:v>
                </c:pt>
                <c:pt idx="195">
                  <c:v>967.6239900002256</c:v>
                </c:pt>
                <c:pt idx="196">
                  <c:v>972.6239900002256</c:v>
                </c:pt>
                <c:pt idx="197">
                  <c:v>977.6239900002256</c:v>
                </c:pt>
                <c:pt idx="198">
                  <c:v>982.6239900002256</c:v>
                </c:pt>
                <c:pt idx="199">
                  <c:v>987.6239900002256</c:v>
                </c:pt>
                <c:pt idx="200">
                  <c:v>992.6239900002256</c:v>
                </c:pt>
                <c:pt idx="201">
                  <c:v>997.6239900002256</c:v>
                </c:pt>
                <c:pt idx="202">
                  <c:v>1002.6239900002256</c:v>
                </c:pt>
                <c:pt idx="203">
                  <c:v>1007.6239900002256</c:v>
                </c:pt>
                <c:pt idx="204">
                  <c:v>1012.6239900002256</c:v>
                </c:pt>
                <c:pt idx="205">
                  <c:v>1017.6239900002256</c:v>
                </c:pt>
                <c:pt idx="206">
                  <c:v>1022.6239900002256</c:v>
                </c:pt>
                <c:pt idx="207">
                  <c:v>1027.6239900002256</c:v>
                </c:pt>
                <c:pt idx="208">
                  <c:v>1032.6239900002256</c:v>
                </c:pt>
                <c:pt idx="209">
                  <c:v>1037.6239900002256</c:v>
                </c:pt>
                <c:pt idx="210">
                  <c:v>1042.6239900002256</c:v>
                </c:pt>
                <c:pt idx="211">
                  <c:v>1047.6239900002256</c:v>
                </c:pt>
                <c:pt idx="212">
                  <c:v>1052.6239900002256</c:v>
                </c:pt>
                <c:pt idx="213">
                  <c:v>1057.6239900002256</c:v>
                </c:pt>
                <c:pt idx="214">
                  <c:v>1062.6239900002256</c:v>
                </c:pt>
                <c:pt idx="215">
                  <c:v>1067.6239900002256</c:v>
                </c:pt>
                <c:pt idx="216">
                  <c:v>1072.6239900002256</c:v>
                </c:pt>
                <c:pt idx="217">
                  <c:v>1077.6239900002256</c:v>
                </c:pt>
                <c:pt idx="218">
                  <c:v>1082.6239900002256</c:v>
                </c:pt>
                <c:pt idx="219">
                  <c:v>1087.6239900002256</c:v>
                </c:pt>
                <c:pt idx="220">
                  <c:v>1092.6239900002256</c:v>
                </c:pt>
                <c:pt idx="221">
                  <c:v>1097.6239900002256</c:v>
                </c:pt>
                <c:pt idx="222">
                  <c:v>1102.6239900002256</c:v>
                </c:pt>
                <c:pt idx="223">
                  <c:v>1107.6239900002256</c:v>
                </c:pt>
                <c:pt idx="224">
                  <c:v>1112.6239900002256</c:v>
                </c:pt>
                <c:pt idx="225">
                  <c:v>1117.6239900002256</c:v>
                </c:pt>
                <c:pt idx="226">
                  <c:v>1122.6239900002256</c:v>
                </c:pt>
                <c:pt idx="227">
                  <c:v>1127.6239900002256</c:v>
                </c:pt>
                <c:pt idx="228">
                  <c:v>1132.6239900002256</c:v>
                </c:pt>
                <c:pt idx="229">
                  <c:v>1137.6239900002256</c:v>
                </c:pt>
                <c:pt idx="230">
                  <c:v>1142.6239900002256</c:v>
                </c:pt>
                <c:pt idx="231">
                  <c:v>1147.6239900002256</c:v>
                </c:pt>
                <c:pt idx="232">
                  <c:v>1152.6239900002256</c:v>
                </c:pt>
                <c:pt idx="233">
                  <c:v>1157.6239900002256</c:v>
                </c:pt>
                <c:pt idx="234">
                  <c:v>1162.6239900002256</c:v>
                </c:pt>
                <c:pt idx="235">
                  <c:v>1167.6239900002256</c:v>
                </c:pt>
                <c:pt idx="236">
                  <c:v>1172.6239900002256</c:v>
                </c:pt>
                <c:pt idx="237">
                  <c:v>1177.6239900002256</c:v>
                </c:pt>
                <c:pt idx="238">
                  <c:v>1182.6239900002256</c:v>
                </c:pt>
                <c:pt idx="239">
                  <c:v>1187.6239900002256</c:v>
                </c:pt>
                <c:pt idx="240">
                  <c:v>1192.6239900002256</c:v>
                </c:pt>
                <c:pt idx="241">
                  <c:v>1197.6239900002256</c:v>
                </c:pt>
                <c:pt idx="242">
                  <c:v>1202.6239900002256</c:v>
                </c:pt>
                <c:pt idx="243">
                  <c:v>1207.6239900002256</c:v>
                </c:pt>
                <c:pt idx="244">
                  <c:v>1212.6239900002256</c:v>
                </c:pt>
                <c:pt idx="245">
                  <c:v>1217.6239900002256</c:v>
                </c:pt>
                <c:pt idx="246">
                  <c:v>1222.6239900002256</c:v>
                </c:pt>
                <c:pt idx="247">
                  <c:v>1227.6239900002256</c:v>
                </c:pt>
                <c:pt idx="248">
                  <c:v>1232.6239900002256</c:v>
                </c:pt>
                <c:pt idx="249">
                  <c:v>1237.6239900002256</c:v>
                </c:pt>
                <c:pt idx="250">
                  <c:v>1242.6239900002256</c:v>
                </c:pt>
                <c:pt idx="251">
                  <c:v>1247.6239900002256</c:v>
                </c:pt>
                <c:pt idx="252">
                  <c:v>1252.6239900002256</c:v>
                </c:pt>
                <c:pt idx="253">
                  <c:v>1257.6239900002256</c:v>
                </c:pt>
                <c:pt idx="254">
                  <c:v>1262.6239900002256</c:v>
                </c:pt>
                <c:pt idx="255">
                  <c:v>1267.6239900002256</c:v>
                </c:pt>
                <c:pt idx="256">
                  <c:v>1272.6239900002256</c:v>
                </c:pt>
                <c:pt idx="257">
                  <c:v>1277.6239900002256</c:v>
                </c:pt>
                <c:pt idx="258">
                  <c:v>1282.6239900002256</c:v>
                </c:pt>
                <c:pt idx="259">
                  <c:v>1287.6239900002256</c:v>
                </c:pt>
                <c:pt idx="260">
                  <c:v>1292.6239900002256</c:v>
                </c:pt>
                <c:pt idx="261">
                  <c:v>1297.6239900002256</c:v>
                </c:pt>
                <c:pt idx="262">
                  <c:v>1302.6239900002256</c:v>
                </c:pt>
                <c:pt idx="263">
                  <c:v>1307.6239900002256</c:v>
                </c:pt>
                <c:pt idx="264">
                  <c:v>1312.6239900002256</c:v>
                </c:pt>
                <c:pt idx="265">
                  <c:v>1317.6239900002256</c:v>
                </c:pt>
                <c:pt idx="266">
                  <c:v>1322.6239900002256</c:v>
                </c:pt>
                <c:pt idx="267">
                  <c:v>1327.6239900002256</c:v>
                </c:pt>
                <c:pt idx="268">
                  <c:v>1332.6239900002256</c:v>
                </c:pt>
                <c:pt idx="269">
                  <c:v>1337.6239900002256</c:v>
                </c:pt>
                <c:pt idx="270">
                  <c:v>1342.6239900002256</c:v>
                </c:pt>
                <c:pt idx="271">
                  <c:v>1347.6239900002256</c:v>
                </c:pt>
                <c:pt idx="272">
                  <c:v>1352.6239900002256</c:v>
                </c:pt>
                <c:pt idx="273">
                  <c:v>1357.6239900002256</c:v>
                </c:pt>
                <c:pt idx="274">
                  <c:v>1362.6239900002256</c:v>
                </c:pt>
                <c:pt idx="275">
                  <c:v>1367.6239900002256</c:v>
                </c:pt>
                <c:pt idx="276">
                  <c:v>1372.6239900002256</c:v>
                </c:pt>
                <c:pt idx="277">
                  <c:v>1377.6239900002256</c:v>
                </c:pt>
                <c:pt idx="278">
                  <c:v>1382.6239900002256</c:v>
                </c:pt>
                <c:pt idx="279">
                  <c:v>1387.6239900002256</c:v>
                </c:pt>
                <c:pt idx="280">
                  <c:v>1392.6239900002256</c:v>
                </c:pt>
              </c:numCache>
            </c:numRef>
          </c:xVal>
          <c:yVal>
            <c:numRef>
              <c:f>Calculation!$K$4:$K$284</c:f>
              <c:numCache>
                <c:ptCount val="281"/>
                <c:pt idx="0">
                  <c:v>-7.053995361597954</c:v>
                </c:pt>
                <c:pt idx="1">
                  <c:v>-7.385869659314358</c:v>
                </c:pt>
                <c:pt idx="2">
                  <c:v>-7.6631363465231805</c:v>
                </c:pt>
                <c:pt idx="3">
                  <c:v>-7.883745445095895</c:v>
                </c:pt>
                <c:pt idx="4">
                  <c:v>-8.046065876190735</c:v>
                </c:pt>
                <c:pt idx="5">
                  <c:v>-8.148897519674597</c:v>
                </c:pt>
                <c:pt idx="6">
                  <c:v>-8.191480087240986</c:v>
                </c:pt>
                <c:pt idx="7">
                  <c:v>-8.173498743620494</c:v>
                </c:pt>
                <c:pt idx="8">
                  <c:v>-8.095086434323138</c:v>
                </c:pt>
                <c:pt idx="9">
                  <c:v>-7.956822902702465</c:v>
                </c:pt>
                <c:pt idx="10">
                  <c:v>-7.759730403608662</c:v>
                </c:pt>
                <c:pt idx="11">
                  <c:v>-7.5052661453219995</c:v>
                </c:pt>
                <c:pt idx="12">
                  <c:v>-7.195311515647237</c:v>
                </c:pt>
                <c:pt idx="13">
                  <c:v>-6.832158171826245</c:v>
                </c:pt>
                <c:pt idx="14">
                  <c:v>-6.418491097113359</c:v>
                </c:pt>
                <c:pt idx="15">
                  <c:v>-5.957368749285067</c:v>
                </c:pt>
                <c:pt idx="16">
                  <c:v>-5.45220044785662</c:v>
                </c:pt>
                <c:pt idx="17">
                  <c:v>-4.906721167193611</c:v>
                </c:pt>
                <c:pt idx="18">
                  <c:v>-4.324963921886388</c:v>
                </c:pt>
                <c:pt idx="19">
                  <c:v>-3.711229948556642</c:v>
                </c:pt>
                <c:pt idx="20">
                  <c:v>-3.070056904557775</c:v>
                </c:pt>
                <c:pt idx="21">
                  <c:v>-2.4061853186927156</c:v>
                </c:pt>
                <c:pt idx="22">
                  <c:v>-1.7245235419966416</c:v>
                </c:pt>
                <c:pt idx="23">
                  <c:v>-1.0301114577218593</c:v>
                </c:pt>
                <c:pt idx="24">
                  <c:v>-0.32808321883598857</c:v>
                </c:pt>
                <c:pt idx="25">
                  <c:v>0.37637071146533363</c:v>
                </c:pt>
                <c:pt idx="26">
                  <c:v>1.0780419355768422</c:v>
                </c:pt>
                <c:pt idx="27">
                  <c:v>1.7717426299004875</c:v>
                </c:pt>
                <c:pt idx="28">
                  <c:v>2.4523439011479025</c:v>
                </c:pt>
                <c:pt idx="29">
                  <c:v>3.11481370694011</c:v>
                </c:pt>
                <c:pt idx="30">
                  <c:v>3.7542540603376677</c:v>
                </c:pt>
                <c:pt idx="31">
                  <c:v>4.365937243228586</c:v>
                </c:pt>
                <c:pt idx="32">
                  <c:v>4.9453407608294375</c:v>
                </c:pt>
                <c:pt idx="33">
                  <c:v>5.488180778862697</c:v>
                </c:pt>
                <c:pt idx="34">
                  <c:v>5.990443796191732</c:v>
                </c:pt>
                <c:pt idx="35">
                  <c:v>6.448416318740992</c:v>
                </c:pt>
                <c:pt idx="36">
                  <c:v>6.85871231530655</c:v>
                </c:pt>
                <c:pt idx="37">
                  <c:v>7.218298252261804</c:v>
                </c:pt>
                <c:pt idx="38">
                  <c:v>7.524515522063566</c:v>
                </c:pt>
                <c:pt idx="39">
                  <c:v>7.775100099732872</c:v>
                </c:pt>
                <c:pt idx="40">
                  <c:v>7.968199281979827</c:v>
                </c:pt>
                <c:pt idx="41">
                  <c:v>8.102385385211317</c:v>
                </c:pt>
                <c:pt idx="42">
                  <c:v>8.17666630114507</c:v>
                </c:pt>
                <c:pt idx="43">
                  <c:v>8.190492831986843</c:v>
                </c:pt>
                <c:pt idx="44">
                  <c:v>8.143762750937938</c:v>
                </c:pt>
                <c:pt idx="45">
                  <c:v>8.03682155801157</c:v>
                </c:pt>
                <c:pt idx="46">
                  <c:v>7.8704599255699526</c:v>
                </c:pt>
                <c:pt idx="47">
                  <c:v>7.645907852468582</c:v>
                </c:pt>
                <c:pt idx="48">
                  <c:v>7.364825570029181</c:v>
                </c:pt>
                <c:pt idx="49">
                  <c:v>7.029291267078263</c:v>
                </c:pt>
                <c:pt idx="50">
                  <c:v>6.64178572480648</c:v>
                </c:pt>
                <c:pt idx="51">
                  <c:v>6.205173975051383</c:v>
                </c:pt>
                <c:pt idx="52">
                  <c:v>5.722684117613458</c:v>
                </c:pt>
                <c:pt idx="53">
                  <c:v>5.197883453220191</c:v>
                </c:pt>
                <c:pt idx="54">
                  <c:v>4.634652108599684</c:v>
                </c:pt>
                <c:pt idx="55">
                  <c:v>4.037154348667426</c:v>
                </c:pt>
                <c:pt idx="56">
                  <c:v>3.409807787930373</c:v>
                </c:pt>
                <c:pt idx="57">
                  <c:v>2.7572507287445522</c:v>
                </c:pt>
                <c:pt idx="58">
                  <c:v>2.084307867911501</c:v>
                </c:pt>
                <c:pt idx="59">
                  <c:v>1.3959546251628663</c:v>
                </c:pt>
                <c:pt idx="60">
                  <c:v>0.6972803572711752</c:v>
                </c:pt>
                <c:pt idx="61">
                  <c:v>-0.006549270235680802</c:v>
                </c:pt>
                <c:pt idx="62">
                  <c:v>-0.7103304755506099</c:v>
                </c:pt>
                <c:pt idx="63">
                  <c:v>-1.4088598348772188</c:v>
                </c:pt>
                <c:pt idx="64">
                  <c:v>-2.0969727540726812</c:v>
                </c:pt>
                <c:pt idx="65">
                  <c:v>-2.7695816532026134</c:v>
                </c:pt>
                <c:pt idx="66">
                  <c:v>-3.4217135816895095</c:v>
                </c:pt>
                <c:pt idx="67">
                  <c:v>-4.048546985946197</c:v>
                </c:pt>
                <c:pt idx="68">
                  <c:v>-4.645447357651818</c:v>
                </c:pt>
                <c:pt idx="69">
                  <c:v>-5.208001499104068</c:v>
                </c:pt>
                <c:pt idx="70">
                  <c:v>-5.7320501523059</c:v>
                </c:pt>
                <c:pt idx="71">
                  <c:v>-6.2137187505426015</c:v>
                </c:pt>
                <c:pt idx="72">
                  <c:v>-6.649446065086951</c:v>
                </c:pt>
                <c:pt idx="73">
                  <c:v>-7.036010535232134</c:v>
                </c:pt>
                <c:pt idx="74">
                  <c:v>-7.370554086980714</c:v>
                </c:pt>
                <c:pt idx="75">
                  <c:v>-7.650603264285611</c:v>
                </c:pt>
                <c:pt idx="76">
                  <c:v>-7.87408751660876</c:v>
                </c:pt>
                <c:pt idx="77">
                  <c:v>-8.03935450758784</c:v>
                </c:pt>
                <c:pt idx="78">
                  <c:v>-8.145182331626156</c:v>
                </c:pt>
                <c:pt idx="79">
                  <c:v>-8.190788548081986</c:v>
                </c:pt>
                <c:pt idx="80">
                  <c:v>-8.17583596626285</c:v>
                </c:pt>
                <c:pt idx="81">
                  <c:v>-8.100435138453284</c:v>
                </c:pt>
                <c:pt idx="82">
                  <c:v>-7.9651435425437525</c:v>
                </c:pt>
                <c:pt idx="83">
                  <c:v>-7.770961460304062</c:v>
                </c:pt>
                <c:pt idx="84">
                  <c:v>-7.519324581775281</c:v>
                </c:pt>
                <c:pt idx="85">
                  <c:v>-7.2120933904598195</c:v>
                </c:pt>
                <c:pt idx="86">
                  <c:v>-6.85153940779048</c:v>
                </c:pt>
                <c:pt idx="87">
                  <c:v>-6.440328398580454</c:v>
                </c:pt>
                <c:pt idx="88">
                  <c:v>-5.981500661625034</c:v>
                </c:pt>
                <c:pt idx="89">
                  <c:v>-5.478448551177057</c:v>
                </c:pt>
                <c:pt idx="90">
                  <c:v>-4.934891395491624</c:v>
                </c:pt>
                <c:pt idx="91">
                  <c:v>-4.354847997880397</c:v>
                </c:pt>
                <c:pt idx="92">
                  <c:v>-3.7426069235896033</c:v>
                </c:pt>
                <c:pt idx="93">
                  <c:v>-3.1026947921865835</c:v>
                </c:pt>
                <c:pt idx="94">
                  <c:v>-2.439842809885726</c:v>
                </c:pt>
                <c:pt idx="95">
                  <c:v>-1.7589517892579456</c:v>
                </c:pt>
                <c:pt idx="96">
                  <c:v>-1.0650559149514547</c:v>
                </c:pt>
                <c:pt idx="97">
                  <c:v>-0.3632855233226732</c:v>
                </c:pt>
                <c:pt idx="98">
                  <c:v>0.3411708288328602</c:v>
                </c:pt>
                <c:pt idx="99">
                  <c:v>1.0431047260038333</c:v>
                </c:pt>
                <c:pt idx="100">
                  <c:v>1.7373264025124113</c:v>
                </c:pt>
                <c:pt idx="101">
                  <c:v>2.4187031131755385</c:v>
                </c:pt>
                <c:pt idx="102">
                  <c:v>3.0821970823836793</c:v>
                </c:pt>
                <c:pt idx="103">
                  <c:v>3.722902751019774</c:v>
                </c:pt>
                <c:pt idx="104">
                  <c:v>4.336083045832225</c:v>
                </c:pt>
                <c:pt idx="105">
                  <c:v>4.917204403103498</c:v>
                </c:pt>
                <c:pt idx="106">
                  <c:v>5.461970287665852</c:v>
                </c:pt>
                <c:pt idx="107">
                  <c:v>5.966352959440702</c:v>
                </c:pt>
                <c:pt idx="108">
                  <c:v>6.426623252634794</c:v>
                </c:pt>
                <c:pt idx="109">
                  <c:v>6.839378147419945</c:v>
                </c:pt>
                <c:pt idx="110">
                  <c:v>7.201565930244573</c:v>
                </c:pt>
                <c:pt idx="111">
                  <c:v>7.510508756753535</c:v>
                </c:pt>
                <c:pt idx="112">
                  <c:v>7.763922450496754</c:v>
                </c:pt>
                <c:pt idx="113">
                  <c:v>7.959933391044472</c:v>
                </c:pt>
                <c:pt idx="114">
                  <c:v>8.097092366646361</c:v>
                </c:pt>
                <c:pt idx="115">
                  <c:v>8.174385289014548</c:v>
                </c:pt>
                <c:pt idx="116">
                  <c:v>8.191240691010517</c:v>
                </c:pt>
                <c:pt idx="117">
                  <c:v>8.147533951801567</c:v>
                </c:pt>
                <c:pt idx="118">
                  <c:v>8.043588218248034</c:v>
                </c:pt>
                <c:pt idx="119">
                  <c:v>7.880172015708974</c:v>
                </c:pt>
                <c:pt idx="120">
                  <c:v>7.658493565930837</c:v>
                </c:pt>
                <c:pt idx="121">
                  <c:v>7.380191854030054</c:v>
                </c:pt>
                <c:pt idx="122">
                  <c:v>7.047324510615871</c:v>
                </c:pt>
                <c:pt idx="123">
                  <c:v>6.6623525986474785</c:v>
                </c:pt>
                <c:pt idx="124">
                  <c:v>6.228122417503937</c:v>
                </c:pt>
                <c:pt idx="125">
                  <c:v>5.747844458799132</c:v>
                </c:pt>
                <c:pt idx="126">
                  <c:v>5.2250696695324175</c:v>
                </c:pt>
                <c:pt idx="127">
                  <c:v>4.663663198073901</c:v>
                </c:pt>
                <c:pt idx="128">
                  <c:v>4.067775817094072</c:v>
                </c:pt>
                <c:pt idx="129">
                  <c:v>3.4418132347231802</c:v>
                </c:pt>
                <c:pt idx="130">
                  <c:v>2.7904035208388676</c:v>
                </c:pt>
                <c:pt idx="131">
                  <c:v>2.118362889316738</c:v>
                </c:pt>
                <c:pt idx="132">
                  <c:v>1.4306600892336403</c:v>
                </c:pt>
                <c:pt idx="133">
                  <c:v>0.7323796682981291</c:v>
                </c:pt>
                <c:pt idx="134">
                  <c:v>0.02868438012087996</c:v>
                </c:pt>
                <c:pt idx="135">
                  <c:v>-0.6752229867322319</c:v>
                </c:pt>
                <c:pt idx="136">
                  <c:v>-1.3741380756863253</c:v>
                </c:pt>
                <c:pt idx="137">
                  <c:v>-2.0628934406969917</c:v>
                </c:pt>
                <c:pt idx="138">
                  <c:v>-2.7363967518908</c:v>
                </c:pt>
                <c:pt idx="139">
                  <c:v>-3.3896684458324655</c:v>
                </c:pt>
                <c:pt idx="140">
                  <c:v>-4.0178785420506316</c:v>
                </c:pt>
                <c:pt idx="141">
                  <c:v>-4.6163823536183095</c:v>
                </c:pt>
                <c:pt idx="142">
                  <c:v>-5.180754827760816</c:v>
                </c:pt>
                <c:pt idx="143">
                  <c:v>-5.706823262593237</c:v>
                </c:pt>
                <c:pt idx="144">
                  <c:v>-6.190698158095276</c:v>
                </c:pt>
                <c:pt idx="145">
                  <c:v>-6.62880197322617</c:v>
                </c:pt>
                <c:pt idx="146">
                  <c:v>-7.017895576563064</c:v>
                </c:pt>
                <c:pt idx="147">
                  <c:v>-7.355102194899568</c:v>
                </c:pt>
                <c:pt idx="148">
                  <c:v>-7.6379286827397275</c:v>
                </c:pt>
                <c:pt idx="149">
                  <c:v>-7.864283955431146</c:v>
                </c:pt>
                <c:pt idx="150">
                  <c:v>-8.032494449651203</c:v>
                </c:pt>
                <c:pt idx="151">
                  <c:v>-8.141316496938993</c:v>
                </c:pt>
                <c:pt idx="152">
                  <c:v>-8.189945518788933</c:v>
                </c:pt>
                <c:pt idx="153">
                  <c:v>-8.178021975321895</c:v>
                </c:pt>
                <c:pt idx="154">
                  <c:v>-8.10563402355223</c:v>
                </c:pt>
                <c:pt idx="155">
                  <c:v>-7.973316865596682</c:v>
                </c:pt>
                <c:pt idx="156">
                  <c:v>-7.782048791644274</c:v>
                </c:pt>
                <c:pt idx="157">
                  <c:v>-7.5332439469435295</c:v>
                </c:pt>
                <c:pt idx="158">
                  <c:v>-7.228741876284504</c:v>
                </c:pt>
                <c:pt idx="159">
                  <c:v>-6.870793923278751</c:v>
                </c:pt>
                <c:pt idx="160">
                  <c:v>-6.462046584994509</c:v>
                </c:pt>
                <c:pt idx="161">
                  <c:v>-6.005521945014962</c:v>
                </c:pt>
                <c:pt idx="162">
                  <c:v>-5.504595329588366</c:v>
                </c:pt>
                <c:pt idx="163">
                  <c:v>-4.96297035206963</c:v>
                </c:pt>
                <c:pt idx="164">
                  <c:v>-4.384651530163244</c:v>
                </c:pt>
                <c:pt idx="165">
                  <c:v>-3.7739146784221944</c:v>
                </c:pt>
                <c:pt idx="166">
                  <c:v>-3.1352752949070606</c:v>
                </c:pt>
                <c:pt idx="167">
                  <c:v>-2.4734551757391876</c:v>
                </c:pt>
                <c:pt idx="168">
                  <c:v>-1.7933475043838014</c:v>
                </c:pt>
                <c:pt idx="169">
                  <c:v>-1.0999806737768754</c:v>
                </c:pt>
                <c:pt idx="170">
                  <c:v>-0.3984811087770692</c:v>
                </c:pt>
                <c:pt idx="171">
                  <c:v>0.30596463618342873</c:v>
                </c:pt>
                <c:pt idx="172">
                  <c:v>1.0081482240178898</c:v>
                </c:pt>
                <c:pt idx="173">
                  <c:v>1.7028780429543808</c:v>
                </c:pt>
                <c:pt idx="174">
                  <c:v>2.3850175908461972</c:v>
                </c:pt>
                <c:pt idx="175">
                  <c:v>3.049523452027802</c:v>
                </c:pt>
                <c:pt idx="176">
                  <c:v>3.691482585933777</c:v>
                </c:pt>
                <c:pt idx="177">
                  <c:v>4.306148651785931</c:v>
                </c:pt>
                <c:pt idx="178">
                  <c:v>4.8889771007817</c:v>
                </c:pt>
                <c:pt idx="179">
                  <c:v>5.435658776328369</c:v>
                </c:pt>
                <c:pt idx="180">
                  <c:v>5.942151773899163</c:v>
                </c:pt>
                <c:pt idx="181">
                  <c:v>6.404711324954736</c:v>
                </c:pt>
                <c:pt idx="182">
                  <c:v>6.819917483982111</c:v>
                </c:pt>
                <c:pt idx="183">
                  <c:v>7.184700413946761</c:v>
                </c:pt>
                <c:pt idx="184">
                  <c:v>7.496363083208762</c:v>
                </c:pt>
                <c:pt idx="185">
                  <c:v>7.7526012060932254</c:v>
                </c:pt>
                <c:pt idx="186">
                  <c:v>7.951520279683463</c:v>
                </c:pt>
                <c:pt idx="187">
                  <c:v>8.091649590875386</c:v>
                </c:pt>
                <c:pt idx="188">
                  <c:v>8.171953090131256</c:v>
                </c:pt>
                <c:pt idx="189">
                  <c:v>8.19183705153767</c:v>
                </c:pt>
                <c:pt idx="190">
                  <c:v>8.15115446253282</c:v>
                </c:pt>
                <c:pt idx="191">
                  <c:v>8.050206110847503</c:v>
                </c:pt>
                <c:pt idx="192">
                  <c:v>7.889738360623586</c:v>
                </c:pt>
                <c:pt idx="193">
                  <c:v>7.670937634152211</c:v>
                </c:pt>
                <c:pt idx="194">
                  <c:v>7.395421640031148</c:v>
                </c:pt>
                <c:pt idx="195">
                  <c:v>7.065227412596176</c:v>
                </c:pt>
                <c:pt idx="196">
                  <c:v>6.682796251057172</c:v>
                </c:pt>
                <c:pt idx="197">
                  <c:v>6.250955669691919</c:v>
                </c:pt>
                <c:pt idx="198">
                  <c:v>5.772898492549024</c:v>
                </c:pt>
                <c:pt idx="199">
                  <c:v>5.252159247224327</c:v>
                </c:pt>
                <c:pt idx="200">
                  <c:v>4.692588032243267</c:v>
                </c:pt>
                <c:pt idx="201">
                  <c:v>4.098322051262111</c:v>
                </c:pt>
                <c:pt idx="202">
                  <c:v>3.4737550245499573</c:v>
                </c:pt>
                <c:pt idx="203">
                  <c:v>2.8235047039091055</c:v>
                </c:pt>
                <c:pt idx="204">
                  <c:v>2.1523787312124467</c:v>
                </c:pt>
                <c:pt idx="205">
                  <c:v>1.4653390929841</c:v>
                </c:pt>
                <c:pt idx="206">
                  <c:v>0.7674654338290302</c:v>
                </c:pt>
                <c:pt idx="207">
                  <c:v>0.06391749995457095</c:v>
                </c:pt>
                <c:pt idx="208">
                  <c:v>-0.6401030095410865</c:v>
                </c:pt>
                <c:pt idx="209">
                  <c:v>-1.3393909015600902</c:v>
                </c:pt>
                <c:pt idx="210">
                  <c:v>-2.028775973729363</c:v>
                </c:pt>
                <c:pt idx="211">
                  <c:v>-2.7031612404199916</c:v>
                </c:pt>
                <c:pt idx="212">
                  <c:v>-3.357560617436803</c:v>
                </c:pt>
                <c:pt idx="213">
                  <c:v>-3.9871357867557196</c:v>
                </c:pt>
                <c:pt idx="214">
                  <c:v>-4.5872319687478615</c:v>
                </c:pt>
                <c:pt idx="215">
                  <c:v>-5.1534123374083665</c:v>
                </c:pt>
                <c:pt idx="216">
                  <c:v>-5.6814908241392965</c:v>
                </c:pt>
                <c:pt idx="217">
                  <c:v>-6.167563067551887</c:v>
                </c:pt>
                <c:pt idx="218">
                  <c:v>-6.608035280459039</c:v>
                </c:pt>
                <c:pt idx="219">
                  <c:v>-6.999650820630235</c:v>
                </c:pt>
                <c:pt idx="220">
                  <c:v>-7.339514268856505</c:v>
                </c:pt>
                <c:pt idx="221">
                  <c:v>-7.625112836304243</c:v>
                </c:pt>
                <c:pt idx="222">
                  <c:v>-7.854334942881706</c:v>
                </c:pt>
                <c:pt idx="223">
                  <c:v>-8.025485829258852</c:v>
                </c:pt>
                <c:pt idx="224">
                  <c:v>-8.13730008711242</c:v>
                </c:pt>
                <c:pt idx="225">
                  <c:v>-8.188951014953807</c:v>
                </c:pt>
                <c:pt idx="226">
                  <c:v>-8.180056730366989</c:v>
                </c:pt>
                <c:pt idx="227">
                  <c:v>-8.110682993465653</c:v>
                </c:pt>
                <c:pt idx="228">
                  <c:v>-7.981342720694148</c:v>
                </c:pt>
                <c:pt idx="229">
                  <c:v>-7.792992192567081</c:v>
                </c:pt>
                <c:pt idx="230">
                  <c:v>-7.5470239833855155</c:v>
                </c:pt>
                <c:pt idx="231">
                  <c:v>-7.245256665204496</c:v>
                </c:pt>
                <c:pt idx="232">
                  <c:v>-6.889921362175268</c:v>
                </c:pt>
                <c:pt idx="233">
                  <c:v>-6.483645254673665</c:v>
                </c:pt>
                <c:pt idx="234">
                  <c:v>-6.029432155176824</c:v>
                </c:pt>
                <c:pt idx="235">
                  <c:v>-5.530640299501062</c:v>
                </c:pt>
                <c:pt idx="236">
                  <c:v>-4.990957517602188</c:v>
                </c:pt>
                <c:pt idx="237">
                  <c:v>-4.414373967513138</c:v>
                </c:pt>
                <c:pt idx="238">
                  <c:v>-3.805152634011728</c:v>
                </c:pt>
                <c:pt idx="239">
                  <c:v>-3.1677978101368547</c:v>
                </c:pt>
                <c:pt idx="240">
                  <c:v>-2.507021794586236</c:v>
                </c:pt>
                <c:pt idx="241">
                  <c:v>-1.827710051219197</c:v>
                </c:pt>
                <c:pt idx="242">
                  <c:v>-1.1348850882583</c:v>
                </c:pt>
                <c:pt idx="243">
                  <c:v>-0.433669324250414</c:v>
                </c:pt>
                <c:pt idx="244">
                  <c:v>0.27075278466201363</c:v>
                </c:pt>
                <c:pt idx="245">
                  <c:v>0.9731730761459613</c:v>
                </c:pt>
                <c:pt idx="246">
                  <c:v>1.6683981883551444</c:v>
                </c:pt>
                <c:pt idx="247">
                  <c:v>2.3512879571797893</c:v>
                </c:pt>
                <c:pt idx="248">
                  <c:v>3.0167934201772857</c:v>
                </c:pt>
                <c:pt idx="249">
                  <c:v>3.659994146201398</c:v>
                </c:pt>
                <c:pt idx="250">
                  <c:v>4.276134614731811</c:v>
                </c:pt>
                <c:pt idx="251">
                  <c:v>4.860659375933175</c:v>
                </c:pt>
                <c:pt idx="252">
                  <c:v>5.4092467314864745</c:v>
                </c:pt>
                <c:pt idx="253">
                  <c:v>5.917840687172461</c:v>
                </c:pt>
                <c:pt idx="254">
                  <c:v>6.382680940965914</c:v>
                </c:pt>
                <c:pt idx="255">
                  <c:v>6.800330684921576</c:v>
                </c:pt>
                <c:pt idx="256">
                  <c:v>7.167702015299152</c:v>
                </c:pt>
                <c:pt idx="257">
                  <c:v>7.482078763056076</c:v>
                </c:pt>
                <c:pt idx="258">
                  <c:v>7.74113657591077</c:v>
                </c:pt>
                <c:pt idx="259">
                  <c:v>7.942960103498846</c:v>
                </c:pt>
                <c:pt idx="260">
                  <c:v>8.086057158563523</c:v>
                </c:pt>
                <c:pt idx="261">
                  <c:v>8.169369749479152</c:v>
                </c:pt>
                <c:pt idx="262">
                  <c:v>8.19228190253851</c:v>
                </c:pt>
                <c:pt idx="263">
                  <c:v>8.154624216169692</c:v>
                </c:pt>
                <c:pt idx="264">
                  <c:v>8.056675113410838</c:v>
                </c:pt>
                <c:pt idx="265">
                  <c:v>7.899158783382492</c:v>
                </c:pt>
                <c:pt idx="266">
                  <c:v>7.683239826977373</c:v>
                </c:pt>
                <c:pt idx="267">
                  <c:v>7.410514646354807</c:v>
                </c:pt>
                <c:pt idx="268">
                  <c:v>7.08299964190174</c:v>
                </c:pt>
                <c:pt idx="269">
                  <c:v>6.703116303926506</c:v>
                </c:pt>
                <c:pt idx="270">
                  <c:v>6.273673309310151</c:v>
                </c:pt>
                <c:pt idx="271">
                  <c:v>5.797845755484187</c:v>
                </c:pt>
                <c:pt idx="272">
                  <c:v>5.279151685269209</c:v>
                </c:pt>
                <c:pt idx="273">
                  <c:v>4.7214260761376945</c:v>
                </c:pt>
                <c:pt idx="274">
                  <c:v>4.128792486213359</c:v>
                </c:pt>
                <c:pt idx="275">
                  <c:v>3.5056325666414567</c:v>
                </c:pt>
                <c:pt idx="276">
                  <c:v>2.856553665742828</c:v>
                </c:pt>
                <c:pt idx="277">
                  <c:v>2.186354764469393</c:v>
                </c:pt>
                <c:pt idx="278">
                  <c:v>1.499990995019717</c:v>
                </c:pt>
                <c:pt idx="279">
                  <c:v>0.8025370049461971</c:v>
                </c:pt>
                <c:pt idx="280">
                  <c:v>0.09914943762238254</c:v>
                </c:pt>
              </c:numCache>
            </c:numRef>
          </c:yVal>
          <c:smooth val="0"/>
        </c:ser>
        <c:axId val="13954564"/>
        <c:axId val="58482213"/>
      </c:scatterChart>
      <c:valAx>
        <c:axId val="1395456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jd-jd0
</a:t>
                </a:r>
              </a:p>
            </c:rich>
          </c:tx>
          <c:layout>
            <c:manualLayout>
              <c:xMode val="factor"/>
              <c:yMode val="factor"/>
              <c:x val="0.032"/>
              <c:y val="0.011"/>
            </c:manualLayout>
          </c:layout>
          <c:overlay val="0"/>
          <c:spPr>
            <a:noFill/>
            <a:ln>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8482213"/>
        <c:crosses val="autoZero"/>
        <c:crossBetween val="midCat"/>
        <c:dispUnits/>
      </c:valAx>
      <c:valAx>
        <c:axId val="58482213"/>
        <c:scaling>
          <c:orientation val="minMax"/>
          <c:max val="10"/>
        </c:scaling>
        <c:axPos val="l"/>
        <c:title>
          <c:tx>
            <c:rich>
              <a:bodyPr vert="horz" rot="-5400000" anchor="ctr"/>
              <a:lstStyle/>
              <a:p>
                <a:pPr algn="ctr">
                  <a:defRPr/>
                </a:pPr>
                <a:r>
                  <a:rPr lang="en-US" cap="none" sz="950" b="1" i="0" u="none" baseline="0">
                    <a:solidFill>
                      <a:srgbClr val="000000"/>
                    </a:solidFill>
                    <a:latin typeface="Arial"/>
                    <a:ea typeface="Arial"/>
                    <a:cs typeface="Arial"/>
                  </a:rPr>
                  <a:t>delta t in min</a:t>
                </a:r>
              </a:p>
            </c:rich>
          </c:tx>
          <c:layout>
            <c:manualLayout>
              <c:xMode val="factor"/>
              <c:yMode val="factor"/>
              <c:x val="0.02825"/>
              <c:y val="0.10075"/>
            </c:manualLayout>
          </c:layout>
          <c:overlay val="0"/>
          <c:spPr>
            <a:noFill/>
            <a:ln>
              <a:noFill/>
            </a:ln>
          </c:spPr>
        </c:title>
        <c:delete val="0"/>
        <c:numFmt formatCode="0.0" sourceLinked="0"/>
        <c:majorTickMark val="out"/>
        <c:minorTickMark val="none"/>
        <c:tickLblPos val="nextTo"/>
        <c:spPr>
          <a:ln w="25400">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954564"/>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Pr codeName="Diagramm3"/>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34050"/>
    <xdr:graphicFrame>
      <xdr:nvGraphicFramePr>
        <xdr:cNvPr id="1" name="Shape 1025"/>
        <xdr:cNvGraphicFramePr/>
      </xdr:nvGraphicFramePr>
      <xdr:xfrm>
        <a:off x="0" y="0"/>
        <a:ext cx="9239250" cy="5734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stroutils.astronomy.ohio-state.edu/time/utc2bjd.html"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dimension ref="B6:N37"/>
  <sheetViews>
    <sheetView zoomScale="75" zoomScaleNormal="75" zoomScalePageLayoutView="0" workbookViewId="0" topLeftCell="A3">
      <selection activeCell="B19" sqref="B19"/>
    </sheetView>
  </sheetViews>
  <sheetFormatPr defaultColWidth="11.421875" defaultRowHeight="12.75"/>
  <sheetData>
    <row r="6" spans="2:14" ht="15.75" customHeight="1">
      <c r="B6" s="47" t="s">
        <v>46</v>
      </c>
      <c r="C6" s="47"/>
      <c r="D6" s="47"/>
      <c r="E6" s="47"/>
      <c r="F6" s="47"/>
      <c r="G6" s="47"/>
      <c r="H6" s="47"/>
      <c r="I6" s="47"/>
      <c r="J6" s="47"/>
      <c r="K6" s="47"/>
      <c r="L6" s="47"/>
      <c r="M6" s="47"/>
      <c r="N6" s="47"/>
    </row>
    <row r="7" spans="2:14" ht="12.75" customHeight="1">
      <c r="B7" s="47"/>
      <c r="C7" s="47"/>
      <c r="D7" s="47"/>
      <c r="E7" s="47"/>
      <c r="F7" s="47"/>
      <c r="G7" s="47"/>
      <c r="H7" s="47"/>
      <c r="I7" s="47"/>
      <c r="J7" s="47"/>
      <c r="K7" s="47"/>
      <c r="L7" s="47"/>
      <c r="M7" s="47"/>
      <c r="N7" s="47"/>
    </row>
    <row r="8" spans="2:14" ht="12.75" customHeight="1">
      <c r="B8" s="47"/>
      <c r="C8" s="47"/>
      <c r="D8" s="47"/>
      <c r="E8" s="47"/>
      <c r="F8" s="47"/>
      <c r="G8" s="47"/>
      <c r="H8" s="47"/>
      <c r="I8" s="47"/>
      <c r="J8" s="47"/>
      <c r="K8" s="47"/>
      <c r="L8" s="47"/>
      <c r="M8" s="47"/>
      <c r="N8" s="47"/>
    </row>
    <row r="9" spans="3:13" ht="12.75">
      <c r="C9" s="6"/>
      <c r="D9" s="6"/>
      <c r="E9" s="6"/>
      <c r="F9" s="6"/>
      <c r="G9" s="6"/>
      <c r="H9" s="6"/>
      <c r="I9" s="6"/>
      <c r="J9" s="6"/>
      <c r="K9" s="6"/>
      <c r="L9" s="6"/>
      <c r="M9" s="6"/>
    </row>
    <row r="10" spans="2:14" ht="12.75" customHeight="1">
      <c r="B10" s="50" t="s">
        <v>86</v>
      </c>
      <c r="C10" s="50"/>
      <c r="D10" s="50"/>
      <c r="E10" s="50"/>
      <c r="F10" s="50"/>
      <c r="G10" s="50"/>
      <c r="H10" s="50"/>
      <c r="I10" s="50"/>
      <c r="J10" s="50"/>
      <c r="K10" s="50"/>
      <c r="L10" s="50"/>
      <c r="M10" s="50"/>
      <c r="N10" s="50"/>
    </row>
    <row r="11" spans="2:14" ht="12.75" customHeight="1">
      <c r="B11" s="50"/>
      <c r="C11" s="50"/>
      <c r="D11" s="50"/>
      <c r="E11" s="50"/>
      <c r="F11" s="50"/>
      <c r="G11" s="50"/>
      <c r="H11" s="50"/>
      <c r="I11" s="50"/>
      <c r="J11" s="50"/>
      <c r="K11" s="50"/>
      <c r="L11" s="50"/>
      <c r="M11" s="50"/>
      <c r="N11" s="50"/>
    </row>
    <row r="12" spans="2:14" ht="12.75" customHeight="1">
      <c r="B12" s="50"/>
      <c r="C12" s="50"/>
      <c r="D12" s="50"/>
      <c r="E12" s="50"/>
      <c r="F12" s="50"/>
      <c r="G12" s="50"/>
      <c r="H12" s="50"/>
      <c r="I12" s="50"/>
      <c r="J12" s="50"/>
      <c r="K12" s="50"/>
      <c r="L12" s="50"/>
      <c r="M12" s="50"/>
      <c r="N12" s="50"/>
    </row>
    <row r="13" spans="2:14" ht="12.75" customHeight="1">
      <c r="B13" s="50"/>
      <c r="C13" s="50"/>
      <c r="D13" s="50"/>
      <c r="E13" s="50"/>
      <c r="F13" s="50"/>
      <c r="G13" s="50"/>
      <c r="H13" s="50"/>
      <c r="I13" s="50"/>
      <c r="J13" s="50"/>
      <c r="K13" s="50"/>
      <c r="L13" s="50"/>
      <c r="M13" s="50"/>
      <c r="N13" s="50"/>
    </row>
    <row r="14" spans="2:14" ht="12.75" customHeight="1">
      <c r="B14" s="50"/>
      <c r="C14" s="50"/>
      <c r="D14" s="50"/>
      <c r="E14" s="50"/>
      <c r="F14" s="50"/>
      <c r="G14" s="50"/>
      <c r="H14" s="50"/>
      <c r="I14" s="50"/>
      <c r="J14" s="50"/>
      <c r="K14" s="50"/>
      <c r="L14" s="50"/>
      <c r="M14" s="50"/>
      <c r="N14" s="50"/>
    </row>
    <row r="15" spans="2:14" ht="12.75" customHeight="1">
      <c r="B15" s="37"/>
      <c r="C15" s="37"/>
      <c r="D15" s="37"/>
      <c r="E15" s="37"/>
      <c r="F15" s="37"/>
      <c r="G15" s="37"/>
      <c r="H15" s="37"/>
      <c r="I15" s="37"/>
      <c r="J15" s="37"/>
      <c r="K15" s="37"/>
      <c r="L15" s="37"/>
      <c r="M15" s="37"/>
      <c r="N15" s="37"/>
    </row>
    <row r="16" spans="2:14" ht="12.75" customHeight="1">
      <c r="B16" s="46" t="s">
        <v>89</v>
      </c>
      <c r="C16" s="46"/>
      <c r="D16" s="46"/>
      <c r="E16" s="46"/>
      <c r="F16" s="46"/>
      <c r="G16" s="46"/>
      <c r="H16" s="46"/>
      <c r="I16" s="46"/>
      <c r="J16" s="46"/>
      <c r="K16" s="46"/>
      <c r="L16" s="46"/>
      <c r="M16" s="46"/>
      <c r="N16" s="46"/>
    </row>
    <row r="17" spans="2:14" ht="12.75" customHeight="1">
      <c r="B17" s="46"/>
      <c r="C17" s="46"/>
      <c r="D17" s="46"/>
      <c r="E17" s="46"/>
      <c r="F17" s="46"/>
      <c r="G17" s="46"/>
      <c r="H17" s="46"/>
      <c r="I17" s="46"/>
      <c r="J17" s="46"/>
      <c r="K17" s="46"/>
      <c r="L17" s="46"/>
      <c r="M17" s="46"/>
      <c r="N17" s="46"/>
    </row>
    <row r="18" spans="2:14" ht="12.75" customHeight="1">
      <c r="B18" s="46"/>
      <c r="C18" s="46"/>
      <c r="D18" s="46"/>
      <c r="E18" s="46"/>
      <c r="F18" s="46"/>
      <c r="G18" s="46"/>
      <c r="H18" s="46"/>
      <c r="I18" s="46"/>
      <c r="J18" s="46"/>
      <c r="K18" s="46"/>
      <c r="L18" s="46"/>
      <c r="M18" s="46"/>
      <c r="N18" s="46"/>
    </row>
    <row r="19" spans="2:14" ht="12.75" customHeight="1">
      <c r="B19" s="37"/>
      <c r="C19" s="37"/>
      <c r="D19" s="37"/>
      <c r="E19" s="37"/>
      <c r="F19" s="37"/>
      <c r="G19" s="37"/>
      <c r="H19" s="37"/>
      <c r="I19" s="37"/>
      <c r="J19" s="37"/>
      <c r="K19" s="37"/>
      <c r="L19" s="37"/>
      <c r="M19" s="37"/>
      <c r="N19" s="37"/>
    </row>
    <row r="20" spans="2:14" ht="12.75">
      <c r="B20" s="50" t="s">
        <v>87</v>
      </c>
      <c r="C20" s="50"/>
      <c r="D20" s="50"/>
      <c r="E20" s="50"/>
      <c r="F20" s="50"/>
      <c r="G20" s="50"/>
      <c r="H20" s="50"/>
      <c r="I20" s="50"/>
      <c r="J20" s="50"/>
      <c r="K20" s="50"/>
      <c r="L20" s="50"/>
      <c r="M20" s="50"/>
      <c r="N20" s="50"/>
    </row>
    <row r="21" spans="2:14" ht="12.75">
      <c r="B21" s="50"/>
      <c r="C21" s="50"/>
      <c r="D21" s="50"/>
      <c r="E21" s="50"/>
      <c r="F21" s="50"/>
      <c r="G21" s="50"/>
      <c r="H21" s="50"/>
      <c r="I21" s="50"/>
      <c r="J21" s="50"/>
      <c r="K21" s="50"/>
      <c r="L21" s="50"/>
      <c r="M21" s="50"/>
      <c r="N21" s="50"/>
    </row>
    <row r="22" spans="2:14" ht="12.75">
      <c r="B22" s="50"/>
      <c r="C22" s="50"/>
      <c r="D22" s="50"/>
      <c r="E22" s="50"/>
      <c r="F22" s="50"/>
      <c r="G22" s="50"/>
      <c r="H22" s="50"/>
      <c r="I22" s="50"/>
      <c r="J22" s="50"/>
      <c r="K22" s="50"/>
      <c r="L22" s="50"/>
      <c r="M22" s="50"/>
      <c r="N22" s="50"/>
    </row>
    <row r="23" spans="2:14" ht="12.75">
      <c r="B23" s="50"/>
      <c r="C23" s="50"/>
      <c r="D23" s="50"/>
      <c r="E23" s="50"/>
      <c r="F23" s="50"/>
      <c r="G23" s="50"/>
      <c r="H23" s="50"/>
      <c r="I23" s="50"/>
      <c r="J23" s="50"/>
      <c r="K23" s="50"/>
      <c r="L23" s="50"/>
      <c r="M23" s="50"/>
      <c r="N23" s="50"/>
    </row>
    <row r="24" spans="2:14" ht="12.75">
      <c r="B24" s="50"/>
      <c r="C24" s="50"/>
      <c r="D24" s="50"/>
      <c r="E24" s="50"/>
      <c r="F24" s="50"/>
      <c r="G24" s="50"/>
      <c r="H24" s="50"/>
      <c r="I24" s="50"/>
      <c r="J24" s="50"/>
      <c r="K24" s="50"/>
      <c r="L24" s="50"/>
      <c r="M24" s="50"/>
      <c r="N24" s="50"/>
    </row>
    <row r="25" spans="2:14" ht="12.75">
      <c r="B25" s="50"/>
      <c r="C25" s="50"/>
      <c r="D25" s="50"/>
      <c r="E25" s="50"/>
      <c r="F25" s="50"/>
      <c r="G25" s="50"/>
      <c r="H25" s="50"/>
      <c r="I25" s="50"/>
      <c r="J25" s="50"/>
      <c r="K25" s="50"/>
      <c r="L25" s="50"/>
      <c r="M25" s="50"/>
      <c r="N25" s="50"/>
    </row>
    <row r="26" spans="2:14" ht="12.75">
      <c r="B26" s="50"/>
      <c r="C26" s="50"/>
      <c r="D26" s="50"/>
      <c r="E26" s="50"/>
      <c r="F26" s="50"/>
      <c r="G26" s="50"/>
      <c r="H26" s="50"/>
      <c r="I26" s="50"/>
      <c r="J26" s="50"/>
      <c r="K26" s="50"/>
      <c r="L26" s="50"/>
      <c r="M26" s="50"/>
      <c r="N26" s="50"/>
    </row>
    <row r="27" spans="2:14" ht="12.75">
      <c r="B27" s="50"/>
      <c r="C27" s="50"/>
      <c r="D27" s="50"/>
      <c r="E27" s="50"/>
      <c r="F27" s="50"/>
      <c r="G27" s="50"/>
      <c r="H27" s="50"/>
      <c r="I27" s="50"/>
      <c r="J27" s="50"/>
      <c r="K27" s="50"/>
      <c r="L27" s="50"/>
      <c r="M27" s="50"/>
      <c r="N27" s="50"/>
    </row>
    <row r="28" spans="3:13" ht="12.75" customHeight="1">
      <c r="C28" s="6"/>
      <c r="D28" s="6"/>
      <c r="E28" s="6"/>
      <c r="F28" s="6"/>
      <c r="G28" s="6"/>
      <c r="H28" s="6"/>
      <c r="I28" s="6"/>
      <c r="J28" s="6"/>
      <c r="K28" s="6"/>
      <c r="L28" s="6"/>
      <c r="M28" s="6"/>
    </row>
    <row r="29" spans="2:14" ht="12.75" customHeight="1">
      <c r="B29" s="49" t="s">
        <v>88</v>
      </c>
      <c r="C29" s="49"/>
      <c r="D29" s="49"/>
      <c r="E29" s="49"/>
      <c r="F29" s="49"/>
      <c r="G29" s="49"/>
      <c r="H29" s="49"/>
      <c r="I29" s="49"/>
      <c r="J29" s="49"/>
      <c r="K29" s="49"/>
      <c r="L29" s="49"/>
      <c r="M29" s="49"/>
      <c r="N29" s="49"/>
    </row>
    <row r="30" spans="2:14" ht="12.75" customHeight="1">
      <c r="B30" s="49"/>
      <c r="C30" s="49"/>
      <c r="D30" s="49"/>
      <c r="E30" s="49"/>
      <c r="F30" s="49"/>
      <c r="G30" s="49"/>
      <c r="H30" s="49"/>
      <c r="I30" s="49"/>
      <c r="J30" s="49"/>
      <c r="K30" s="49"/>
      <c r="L30" s="49"/>
      <c r="M30" s="49"/>
      <c r="N30" s="49"/>
    </row>
    <row r="31" spans="2:14" ht="12.75" customHeight="1">
      <c r="B31" s="49"/>
      <c r="C31" s="49"/>
      <c r="D31" s="49"/>
      <c r="E31" s="49"/>
      <c r="F31" s="49"/>
      <c r="G31" s="49"/>
      <c r="H31" s="49"/>
      <c r="I31" s="49"/>
      <c r="J31" s="49"/>
      <c r="K31" s="49"/>
      <c r="L31" s="49"/>
      <c r="M31" s="49"/>
      <c r="N31" s="49"/>
    </row>
    <row r="32" spans="3:13" ht="12.75" customHeight="1">
      <c r="C32" s="6"/>
      <c r="D32" s="6"/>
      <c r="E32" s="6"/>
      <c r="F32" s="6"/>
      <c r="G32" s="6"/>
      <c r="H32" s="6"/>
      <c r="I32" s="6"/>
      <c r="J32" s="6"/>
      <c r="K32" s="6"/>
      <c r="L32" s="6"/>
      <c r="M32" s="6"/>
    </row>
    <row r="33" spans="3:13" ht="12.75" customHeight="1">
      <c r="C33" s="6"/>
      <c r="D33" s="6"/>
      <c r="E33" s="6"/>
      <c r="F33" s="6"/>
      <c r="G33" s="6"/>
      <c r="H33" s="6"/>
      <c r="I33" s="6"/>
      <c r="J33" s="6"/>
      <c r="K33" s="6"/>
      <c r="L33" s="6"/>
      <c r="M33" s="6"/>
    </row>
    <row r="34" spans="2:14" ht="12.75" customHeight="1">
      <c r="B34" s="48" t="s">
        <v>85</v>
      </c>
      <c r="C34" s="48"/>
      <c r="D34" s="48"/>
      <c r="E34" s="48"/>
      <c r="F34" s="48"/>
      <c r="G34" s="48"/>
      <c r="H34" s="48"/>
      <c r="I34" s="48"/>
      <c r="J34" s="48"/>
      <c r="K34" s="48"/>
      <c r="L34" s="48"/>
      <c r="M34" s="48"/>
      <c r="N34" s="48"/>
    </row>
    <row r="35" spans="3:13" ht="12.75" customHeight="1">
      <c r="C35" s="6"/>
      <c r="D35" s="6"/>
      <c r="E35" s="6"/>
      <c r="F35" s="6"/>
      <c r="G35" s="6"/>
      <c r="H35" s="6"/>
      <c r="I35" s="6"/>
      <c r="J35" s="6"/>
      <c r="K35" s="6"/>
      <c r="L35" s="6"/>
      <c r="M35" s="6"/>
    </row>
    <row r="36" spans="3:13" ht="12.75">
      <c r="C36" s="6"/>
      <c r="D36" s="6"/>
      <c r="E36" s="6"/>
      <c r="F36" s="6"/>
      <c r="G36" s="6"/>
      <c r="H36" s="6"/>
      <c r="I36" s="6"/>
      <c r="J36" s="6"/>
      <c r="K36" s="6"/>
      <c r="L36" s="6"/>
      <c r="M36" s="6"/>
    </row>
    <row r="37" spans="3:13" ht="12.75">
      <c r="C37" s="6"/>
      <c r="D37" s="6"/>
      <c r="E37" s="6"/>
      <c r="F37" s="6"/>
      <c r="G37" s="6"/>
      <c r="H37" s="6"/>
      <c r="I37" s="6"/>
      <c r="J37" s="6"/>
      <c r="K37" s="6"/>
      <c r="L37" s="6"/>
      <c r="M37" s="6"/>
    </row>
  </sheetData>
  <sheetProtection/>
  <mergeCells count="6">
    <mergeCell ref="B16:N18"/>
    <mergeCell ref="B6:N8"/>
    <mergeCell ref="B34:N34"/>
    <mergeCell ref="B29:N31"/>
    <mergeCell ref="B20:N27"/>
    <mergeCell ref="B10:N14"/>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A2:P209"/>
  <sheetViews>
    <sheetView tabSelected="1" zoomScalePageLayoutView="0" workbookViewId="0" topLeftCell="B1">
      <selection activeCell="K12" sqref="K12"/>
    </sheetView>
  </sheetViews>
  <sheetFormatPr defaultColWidth="11.421875" defaultRowHeight="12.75"/>
  <cols>
    <col min="2" max="2" width="17.7109375" style="0" customWidth="1"/>
    <col min="3" max="3" width="10.8515625" style="0" customWidth="1"/>
    <col min="4" max="4" width="15.8515625" style="0" customWidth="1"/>
    <col min="5" max="5" width="10.8515625" style="0" customWidth="1"/>
    <col min="6" max="6" width="13.8515625" style="0" customWidth="1"/>
    <col min="7" max="7" width="9.7109375" style="0" customWidth="1"/>
    <col min="8" max="8" width="8.140625" style="0" customWidth="1"/>
    <col min="9" max="9" width="12.7109375" style="0" customWidth="1"/>
    <col min="10" max="10" width="18.00390625" style="0" customWidth="1"/>
    <col min="11" max="11" width="5.8515625" style="0" customWidth="1"/>
    <col min="12" max="12" width="18.00390625" style="0" customWidth="1"/>
    <col min="13" max="13" width="11.00390625" style="0" customWidth="1"/>
    <col min="14" max="14" width="8.8515625" style="0" customWidth="1"/>
    <col min="15" max="15" width="7.421875" style="0" customWidth="1"/>
    <col min="16" max="16" width="12.57421875" style="0" bestFit="1" customWidth="1"/>
  </cols>
  <sheetData>
    <row r="2" spans="2:6" ht="12.75">
      <c r="B2" s="13" t="s">
        <v>0</v>
      </c>
      <c r="C2" s="28" t="s">
        <v>80</v>
      </c>
      <c r="D2" s="13"/>
      <c r="E2" s="13"/>
      <c r="F2" s="13"/>
    </row>
    <row r="3" spans="2:11" ht="12.75">
      <c r="B3" s="13" t="s">
        <v>5</v>
      </c>
      <c r="C3" s="29" t="s">
        <v>81</v>
      </c>
      <c r="D3" s="25"/>
      <c r="E3" s="25"/>
      <c r="F3" s="14"/>
      <c r="G3" s="51" t="s">
        <v>45</v>
      </c>
      <c r="H3" s="51"/>
      <c r="I3" s="51"/>
      <c r="J3" s="51"/>
      <c r="K3" s="44"/>
    </row>
    <row r="4" spans="2:6" ht="12.75" customHeight="1">
      <c r="B4" s="13" t="s">
        <v>6</v>
      </c>
      <c r="C4" s="30" t="s">
        <v>82</v>
      </c>
      <c r="D4" s="26"/>
      <c r="E4" s="26"/>
      <c r="F4" s="15"/>
    </row>
    <row r="5" spans="2:7" ht="12.75">
      <c r="B5" s="52" t="s">
        <v>68</v>
      </c>
      <c r="C5" s="52"/>
      <c r="D5" s="52"/>
      <c r="E5" s="55" t="s">
        <v>79</v>
      </c>
      <c r="F5" s="55"/>
      <c r="G5" s="34" t="s">
        <v>84</v>
      </c>
    </row>
    <row r="6" spans="2:7" ht="12.75">
      <c r="B6" s="13" t="s">
        <v>7</v>
      </c>
      <c r="C6" s="53">
        <v>2455569.87601</v>
      </c>
      <c r="D6" s="53"/>
      <c r="E6" s="56">
        <f>Ephemeris!I23</f>
        <v>2455569.8760457067</v>
      </c>
      <c r="F6" s="56"/>
      <c r="G6" s="35">
        <f>Ephemeris!J18</f>
        <v>2.4999286200500466E-06</v>
      </c>
    </row>
    <row r="7" spans="2:11" ht="12.75" customHeight="1">
      <c r="B7" s="13" t="s">
        <v>67</v>
      </c>
      <c r="C7" s="31">
        <v>0.1494380719</v>
      </c>
      <c r="D7" s="27"/>
      <c r="E7" s="57">
        <f>Ephemeris!J23</f>
        <v>0.14943803953798582</v>
      </c>
      <c r="F7" s="57"/>
      <c r="G7" s="35">
        <f>Ephemeris!J19</f>
        <v>8.36514844948998E-10</v>
      </c>
      <c r="I7" s="54" t="s">
        <v>43</v>
      </c>
      <c r="J7" s="24"/>
      <c r="K7" s="24"/>
    </row>
    <row r="8" spans="9:12" ht="12.75" customHeight="1">
      <c r="I8" s="54"/>
      <c r="J8" s="54" t="s">
        <v>44</v>
      </c>
      <c r="K8" s="17"/>
      <c r="L8" s="17"/>
    </row>
    <row r="9" spans="1:16" ht="12.75">
      <c r="A9" s="2" t="s">
        <v>83</v>
      </c>
      <c r="B9" s="2" t="s">
        <v>3</v>
      </c>
      <c r="C9" s="2" t="s">
        <v>69</v>
      </c>
      <c r="D9" s="2" t="s">
        <v>70</v>
      </c>
      <c r="E9" s="2" t="s">
        <v>56</v>
      </c>
      <c r="F9" s="2" t="s">
        <v>2</v>
      </c>
      <c r="G9" s="2" t="s">
        <v>1</v>
      </c>
      <c r="H9" s="2" t="s">
        <v>4</v>
      </c>
      <c r="I9" s="54"/>
      <c r="J9" s="54"/>
      <c r="K9" s="17" t="s">
        <v>92</v>
      </c>
      <c r="L9" s="17" t="s">
        <v>78</v>
      </c>
      <c r="M9" s="2" t="s">
        <v>47</v>
      </c>
      <c r="N9" s="2" t="s">
        <v>42</v>
      </c>
      <c r="O9" s="7" t="s">
        <v>71</v>
      </c>
      <c r="P9" s="7" t="s">
        <v>91</v>
      </c>
    </row>
    <row r="10" spans="1:16" ht="12.75">
      <c r="A10">
        <v>1</v>
      </c>
      <c r="B10" s="16">
        <f aca="true" t="shared" si="0" ref="B10:B27">IF(D10&lt;&gt;"",dateAnfang+D10-jdAnfang,"")</f>
        <v>38448.3302000002</v>
      </c>
      <c r="C10" s="32">
        <f>IF(D10&lt;&gt;"",B10,"")</f>
        <v>38448.3302000002</v>
      </c>
      <c r="D10" s="23">
        <v>2453466.8302</v>
      </c>
      <c r="E10" s="23">
        <v>0.0014</v>
      </c>
      <c r="F10" s="1">
        <f aca="true" t="shared" si="1" ref="F10:F26">IF(D10&lt;&gt;"",D10-jd0,"")</f>
        <v>-2103.045809999574</v>
      </c>
      <c r="G10" s="3">
        <f aca="true" t="shared" si="2" ref="G10:G26">IF(D10&lt;&gt;"",(D10-jd0)/p,"")</f>
        <v>-14073.025590204861</v>
      </c>
      <c r="H10" s="33">
        <f>IF(D10&lt;&gt;"",ROUND(G10,0),"")</f>
        <v>-14073</v>
      </c>
      <c r="I10" s="5">
        <f aca="true" t="shared" si="3" ref="I10:I26">IF(D10&lt;&gt;"",(G10-ROUND(G10,0))*p*24*60,"")</f>
        <v>-5.506777258524968</v>
      </c>
      <c r="J10" s="40">
        <v>2453466.83386654</v>
      </c>
      <c r="K10" s="45">
        <v>1</v>
      </c>
      <c r="L10" s="22">
        <f aca="true" t="shared" si="4" ref="L10:L26">IF(D10&lt;&gt;"",J10-jd0opt,"")</f>
        <v>-2103.042179166805</v>
      </c>
      <c r="M10" s="19">
        <f aca="true" t="shared" si="5" ref="M10:M26">IF(D10&lt;&gt;"",(J10-jd0opt)/popt,"")</f>
        <v>-14073.004341255632</v>
      </c>
      <c r="N10" s="5">
        <f aca="true" t="shared" si="6" ref="N10:N26">IF(D10&lt;&gt;"",(M10-H10)*p*24*60*60,"")</f>
        <v>-56.05190247157491</v>
      </c>
      <c r="O10" s="3">
        <f>IF(D10&lt;&gt;"",E10*24*3600,"")</f>
        <v>120.96</v>
      </c>
      <c r="P10" s="3">
        <f>IF(D10="","",D10-2450000)</f>
        <v>3466.8302000002004</v>
      </c>
    </row>
    <row r="11" spans="1:16" ht="12.75">
      <c r="A11">
        <f>A10+1</f>
        <v>2</v>
      </c>
      <c r="B11" s="16">
        <f t="shared" si="0"/>
        <v>40551.37037600018</v>
      </c>
      <c r="C11" s="32">
        <f aca="true" t="shared" si="7" ref="C11:C27">IF(D11&lt;&gt;"",B11,"")</f>
        <v>40551.37037600018</v>
      </c>
      <c r="D11" s="23">
        <v>2455569.870376</v>
      </c>
      <c r="E11" s="23">
        <v>1E-05</v>
      </c>
      <c r="F11" s="1">
        <f t="shared" si="1"/>
        <v>-0.005633999593555927</v>
      </c>
      <c r="G11" s="3">
        <f t="shared" si="2"/>
        <v>-0.03770123317253485</v>
      </c>
      <c r="H11" s="33">
        <f aca="true" t="shared" si="8" ref="H11:H26">IF(D11&lt;&gt;"",ROUND(G11,0),"")</f>
        <v>0</v>
      </c>
      <c r="I11" s="5">
        <f t="shared" si="3"/>
        <v>-8.112959414720535</v>
      </c>
      <c r="J11" s="40">
        <v>2455569.87600362</v>
      </c>
      <c r="K11" s="45">
        <v>1</v>
      </c>
      <c r="L11" s="22">
        <f t="shared" si="4"/>
        <v>-4.2086467146873474E-05</v>
      </c>
      <c r="M11" s="19">
        <f t="shared" si="5"/>
        <v>-0.0002816315529632967</v>
      </c>
      <c r="N11" s="5">
        <f t="shared" si="6"/>
        <v>-3.636271548953665</v>
      </c>
      <c r="O11" s="3">
        <f aca="true" t="shared" si="9" ref="O11:O26">IF(D11&lt;&gt;"",E11*24*3600,"")</f>
        <v>0.8640000000000001</v>
      </c>
      <c r="P11" s="3">
        <f aca="true" t="shared" si="10" ref="P11:P74">IF(D11="","",D11-2450000)</f>
        <v>5569.870376000181</v>
      </c>
    </row>
    <row r="12" spans="1:16" ht="12.75">
      <c r="A12">
        <f aca="true" t="shared" si="11" ref="A12:A75">A11+1</f>
        <v>3</v>
      </c>
      <c r="B12" s="16">
        <f t="shared" si="0"/>
        <v>40558.39366800012</v>
      </c>
      <c r="C12" s="32">
        <f t="shared" si="7"/>
        <v>40558.39366800012</v>
      </c>
      <c r="D12" s="23">
        <v>2455576.893668</v>
      </c>
      <c r="E12" s="23">
        <v>1.3E-05</v>
      </c>
      <c r="F12" s="1">
        <f t="shared" si="1"/>
        <v>7.017658000346273</v>
      </c>
      <c r="G12" s="3">
        <f t="shared" si="2"/>
        <v>46.960308782907106</v>
      </c>
      <c r="H12" s="33">
        <f t="shared" si="8"/>
        <v>47</v>
      </c>
      <c r="I12" s="5">
        <f t="shared" si="3"/>
        <v>-8.541185693366074</v>
      </c>
      <c r="J12" s="40">
        <v>2455576.89960821</v>
      </c>
      <c r="K12" s="45">
        <v>1</v>
      </c>
      <c r="L12" s="22">
        <f t="shared" si="4"/>
        <v>7.023562503512949</v>
      </c>
      <c r="M12" s="19">
        <f t="shared" si="5"/>
        <v>46.999830332541414</v>
      </c>
      <c r="N12" s="5">
        <f t="shared" si="6"/>
        <v>-2.1906528084205728</v>
      </c>
      <c r="O12" s="3">
        <f t="shared" si="9"/>
        <v>1.1232</v>
      </c>
      <c r="P12" s="3">
        <f t="shared" si="10"/>
        <v>5576.893668000121</v>
      </c>
    </row>
    <row r="13" spans="1:16" ht="12.75">
      <c r="A13">
        <f t="shared" si="11"/>
        <v>4</v>
      </c>
      <c r="B13" s="16">
        <f t="shared" si="0"/>
        <v>40565.41703000013</v>
      </c>
      <c r="C13" s="32">
        <f t="shared" si="7"/>
        <v>40565.41703000013</v>
      </c>
      <c r="D13" s="23">
        <v>2455583.91703</v>
      </c>
      <c r="E13" s="23">
        <v>1.6E-05</v>
      </c>
      <c r="F13" s="1">
        <f t="shared" si="1"/>
        <v>14.041020000353456</v>
      </c>
      <c r="G13" s="3">
        <f t="shared" si="2"/>
        <v>93.95878722089867</v>
      </c>
      <c r="H13" s="33">
        <f t="shared" si="8"/>
        <v>94</v>
      </c>
      <c r="I13" s="5">
        <f t="shared" si="3"/>
        <v>-8.868611875022246</v>
      </c>
      <c r="J13" s="40">
        <v>2455583.92320393</v>
      </c>
      <c r="K13" s="45">
        <v>1</v>
      </c>
      <c r="L13" s="22">
        <f t="shared" si="4"/>
        <v>14.047158223111182</v>
      </c>
      <c r="M13" s="19">
        <f t="shared" si="5"/>
        <v>93.99988293837674</v>
      </c>
      <c r="N13" s="5">
        <f t="shared" si="6"/>
        <v>-1.5114352267892042</v>
      </c>
      <c r="O13" s="3">
        <f t="shared" si="9"/>
        <v>1.3824</v>
      </c>
      <c r="P13" s="3">
        <f t="shared" si="10"/>
        <v>5583.917030000128</v>
      </c>
    </row>
    <row r="14" spans="1:16" ht="12.75">
      <c r="A14">
        <f t="shared" si="11"/>
        <v>5</v>
      </c>
      <c r="B14" s="16">
        <f t="shared" si="0"/>
        <v>40628.18255699985</v>
      </c>
      <c r="C14" s="32">
        <f t="shared" si="7"/>
        <v>40628.18255699985</v>
      </c>
      <c r="D14" s="23">
        <v>2455646.682557</v>
      </c>
      <c r="E14" s="23">
        <v>1.1E-05</v>
      </c>
      <c r="F14" s="1">
        <f t="shared" si="1"/>
        <v>76.8065470000729</v>
      </c>
      <c r="G14" s="3">
        <f t="shared" si="2"/>
        <v>513.9690710909989</v>
      </c>
      <c r="H14" s="33">
        <f t="shared" si="8"/>
        <v>514</v>
      </c>
      <c r="I14" s="5">
        <f t="shared" si="3"/>
        <v>-6.655617399014709</v>
      </c>
      <c r="J14" s="40">
        <v>2455646.68718375</v>
      </c>
      <c r="K14" s="45">
        <v>1</v>
      </c>
      <c r="L14" s="22">
        <f t="shared" si="4"/>
        <v>76.81113804318011</v>
      </c>
      <c r="M14" s="19">
        <f t="shared" si="5"/>
        <v>513.999904446387</v>
      </c>
      <c r="N14" s="5">
        <f t="shared" si="6"/>
        <v>-1.2337356410502514</v>
      </c>
      <c r="O14" s="3">
        <f t="shared" si="9"/>
        <v>0.9504</v>
      </c>
      <c r="P14" s="3">
        <f t="shared" si="10"/>
        <v>5646.682556999847</v>
      </c>
    </row>
    <row r="15" spans="1:16" ht="12.75">
      <c r="A15">
        <f t="shared" si="11"/>
        <v>6</v>
      </c>
      <c r="B15" s="16">
        <f t="shared" si="0"/>
        <v>40629.22869900009</v>
      </c>
      <c r="C15" s="32">
        <f t="shared" si="7"/>
        <v>40629.22869900009</v>
      </c>
      <c r="D15" s="23">
        <v>2455647.728699</v>
      </c>
      <c r="E15" s="23">
        <v>5E-06</v>
      </c>
      <c r="F15" s="1">
        <f t="shared" si="1"/>
        <v>77.85268900031224</v>
      </c>
      <c r="G15" s="3">
        <f t="shared" si="2"/>
        <v>520.9695762965223</v>
      </c>
      <c r="H15" s="33">
        <f t="shared" si="8"/>
        <v>521</v>
      </c>
      <c r="I15" s="5">
        <f t="shared" si="3"/>
        <v>-6.546901806383232</v>
      </c>
      <c r="J15" s="40">
        <v>2455647.73325074</v>
      </c>
      <c r="K15" s="45">
        <v>1</v>
      </c>
      <c r="L15" s="22">
        <f t="shared" si="4"/>
        <v>77.85720503330231</v>
      </c>
      <c r="M15" s="19">
        <f t="shared" si="5"/>
        <v>520.9999092199794</v>
      </c>
      <c r="N15" s="5">
        <f t="shared" si="6"/>
        <v>-1.172101643970549</v>
      </c>
      <c r="O15" s="3">
        <f t="shared" si="9"/>
        <v>0.43200000000000005</v>
      </c>
      <c r="P15" s="3">
        <f t="shared" si="10"/>
        <v>5647.728699000087</v>
      </c>
    </row>
    <row r="16" spans="1:16" ht="12.75">
      <c r="A16">
        <f t="shared" si="11"/>
        <v>7</v>
      </c>
      <c r="B16" s="16">
        <f t="shared" si="0"/>
        <v>40630.125380999874</v>
      </c>
      <c r="C16" s="32">
        <f t="shared" si="7"/>
        <v>40630.125380999874</v>
      </c>
      <c r="D16" s="23">
        <v>2455648.625381</v>
      </c>
      <c r="E16" s="23">
        <v>5E-06</v>
      </c>
      <c r="F16" s="1">
        <f t="shared" si="1"/>
        <v>78.74937100009993</v>
      </c>
      <c r="G16" s="3">
        <f t="shared" si="2"/>
        <v>526.9699347619857</v>
      </c>
      <c r="H16" s="33">
        <f t="shared" si="8"/>
        <v>527</v>
      </c>
      <c r="I16" s="5">
        <f t="shared" si="3"/>
        <v>-6.469763328112686</v>
      </c>
      <c r="J16" s="40">
        <v>2455648.62986749</v>
      </c>
      <c r="K16" s="45">
        <v>1</v>
      </c>
      <c r="L16" s="22">
        <f t="shared" si="4"/>
        <v>78.75382178323343</v>
      </c>
      <c r="M16" s="19">
        <f t="shared" si="5"/>
        <v>526.9998323500149</v>
      </c>
      <c r="N16" s="5">
        <f t="shared" si="6"/>
        <v>-2.1646043014045295</v>
      </c>
      <c r="O16" s="3">
        <f t="shared" si="9"/>
        <v>0.43200000000000005</v>
      </c>
      <c r="P16" s="3">
        <f t="shared" si="10"/>
        <v>5648.625380999874</v>
      </c>
    </row>
    <row r="17" spans="1:16" ht="12.75">
      <c r="A17">
        <f t="shared" si="11"/>
        <v>8</v>
      </c>
      <c r="B17" s="16">
        <f t="shared" si="0"/>
        <v>40635.20667700004</v>
      </c>
      <c r="C17" s="32">
        <f t="shared" si="7"/>
        <v>40635.20667700004</v>
      </c>
      <c r="D17" s="23">
        <v>2455653.706677</v>
      </c>
      <c r="E17" s="23">
        <v>1.2E-05</v>
      </c>
      <c r="F17" s="1">
        <f t="shared" si="1"/>
        <v>83.83066700026393</v>
      </c>
      <c r="G17" s="3">
        <f t="shared" si="2"/>
        <v>560.9726218654721</v>
      </c>
      <c r="H17" s="33">
        <f t="shared" si="8"/>
        <v>561</v>
      </c>
      <c r="I17" s="5">
        <f t="shared" si="3"/>
        <v>-5.891523315939834</v>
      </c>
      <c r="J17" s="40">
        <v>2455653.71077724</v>
      </c>
      <c r="K17" s="45">
        <v>1</v>
      </c>
      <c r="L17" s="22">
        <f t="shared" si="4"/>
        <v>83.8347315331921</v>
      </c>
      <c r="M17" s="19">
        <f t="shared" si="5"/>
        <v>560.9999421324184</v>
      </c>
      <c r="N17" s="5">
        <f t="shared" si="6"/>
        <v>-0.7471543528378466</v>
      </c>
      <c r="O17" s="3">
        <f t="shared" si="9"/>
        <v>1.0368</v>
      </c>
      <c r="P17" s="3">
        <f t="shared" si="10"/>
        <v>5653.706677000038</v>
      </c>
    </row>
    <row r="18" spans="1:16" ht="12.75">
      <c r="A18">
        <f t="shared" si="11"/>
        <v>9</v>
      </c>
      <c r="B18" s="16">
        <f t="shared" si="0"/>
        <v>40636.10337600019</v>
      </c>
      <c r="C18" s="32">
        <f t="shared" si="7"/>
        <v>40636.10337600019</v>
      </c>
      <c r="D18" s="23">
        <v>2455654.603376</v>
      </c>
      <c r="E18" s="23">
        <v>5E-06</v>
      </c>
      <c r="F18" s="1">
        <f t="shared" si="1"/>
        <v>84.7273660004139</v>
      </c>
      <c r="G18" s="3">
        <f t="shared" si="2"/>
        <v>566.9730940928574</v>
      </c>
      <c r="H18" s="33">
        <f t="shared" si="8"/>
        <v>567</v>
      </c>
      <c r="I18" s="5">
        <f t="shared" si="3"/>
        <v>-5.78990431599434</v>
      </c>
      <c r="J18" s="40">
        <v>2455654.60740535</v>
      </c>
      <c r="K18" s="45">
        <v>1</v>
      </c>
      <c r="L18" s="22">
        <f t="shared" si="4"/>
        <v>84.73135964339599</v>
      </c>
      <c r="M18" s="19">
        <f t="shared" si="5"/>
        <v>566.9999412824071</v>
      </c>
      <c r="N18" s="5">
        <f t="shared" si="6"/>
        <v>-0.7581292300554044</v>
      </c>
      <c r="O18" s="3">
        <f t="shared" si="9"/>
        <v>0.43200000000000005</v>
      </c>
      <c r="P18" s="3">
        <f t="shared" si="10"/>
        <v>5654.603376000188</v>
      </c>
    </row>
    <row r="19" spans="1:16" ht="12.75">
      <c r="A19">
        <f t="shared" si="11"/>
        <v>10</v>
      </c>
      <c r="B19" s="16">
        <f t="shared" si="0"/>
        <v>40829.48217000021</v>
      </c>
      <c r="C19" s="32">
        <f t="shared" si="7"/>
        <v>40829.48217000021</v>
      </c>
      <c r="D19" s="23">
        <v>2455847.98217</v>
      </c>
      <c r="E19" s="23">
        <v>1.1E-05</v>
      </c>
      <c r="F19" s="1">
        <f t="shared" si="1"/>
        <v>278.1061600004323</v>
      </c>
      <c r="G19" s="3">
        <f t="shared" si="2"/>
        <v>1861.0127691324442</v>
      </c>
      <c r="H19" s="33">
        <f t="shared" si="8"/>
        <v>1861</v>
      </c>
      <c r="I19" s="5">
        <f t="shared" si="3"/>
        <v>2.7478001265057608</v>
      </c>
      <c r="J19" s="40">
        <v>2455847.98028125</v>
      </c>
      <c r="K19" s="45">
        <v>1</v>
      </c>
      <c r="L19" s="22">
        <f t="shared" si="4"/>
        <v>278.1042355434038</v>
      </c>
      <c r="M19" s="19">
        <f t="shared" si="5"/>
        <v>1861.0002941902362</v>
      </c>
      <c r="N19" s="5">
        <f t="shared" si="6"/>
        <v>3.798422352481761</v>
      </c>
      <c r="O19" s="3">
        <f t="shared" si="9"/>
        <v>0.9504</v>
      </c>
      <c r="P19" s="3">
        <f t="shared" si="10"/>
        <v>5847.982170000207</v>
      </c>
    </row>
    <row r="20" spans="1:16" ht="12.75">
      <c r="A20">
        <f t="shared" si="11"/>
        <v>11</v>
      </c>
      <c r="B20" s="16">
        <f t="shared" si="0"/>
        <v>40845.47054600017</v>
      </c>
      <c r="C20" s="32">
        <f t="shared" si="7"/>
        <v>40845.47054600017</v>
      </c>
      <c r="D20" s="23">
        <v>2455863.970546</v>
      </c>
      <c r="E20" s="23">
        <v>6E-06</v>
      </c>
      <c r="F20" s="1">
        <f t="shared" si="1"/>
        <v>294.09453600039706</v>
      </c>
      <c r="G20" s="3">
        <f t="shared" si="2"/>
        <v>1968.0027469652937</v>
      </c>
      <c r="H20" s="33">
        <f t="shared" si="8"/>
        <v>1968</v>
      </c>
      <c r="I20" s="5">
        <f t="shared" si="3"/>
        <v>0.591121723772147</v>
      </c>
      <c r="J20" s="40">
        <v>2455863.97013669</v>
      </c>
      <c r="K20" s="45">
        <v>1</v>
      </c>
      <c r="L20" s="22">
        <f t="shared" si="4"/>
        <v>294.0940909832716</v>
      </c>
      <c r="M20" s="19">
        <f t="shared" si="5"/>
        <v>1968.00019521479</v>
      </c>
      <c r="N20" s="5">
        <f t="shared" si="6"/>
        <v>2.520505885369084</v>
      </c>
      <c r="O20" s="3">
        <f t="shared" si="9"/>
        <v>0.5184</v>
      </c>
      <c r="P20" s="3">
        <f t="shared" si="10"/>
        <v>5863.970546000171</v>
      </c>
    </row>
    <row r="21" spans="1:16" ht="12.75">
      <c r="A21">
        <f t="shared" si="11"/>
        <v>12</v>
      </c>
      <c r="B21" s="16">
        <f t="shared" si="0"/>
        <v>40847.41305800015</v>
      </c>
      <c r="C21" s="32">
        <f t="shared" si="7"/>
        <v>40847.41305800015</v>
      </c>
      <c r="D21" s="23">
        <v>2455865.913058</v>
      </c>
      <c r="E21" s="23">
        <v>7E-06</v>
      </c>
      <c r="F21" s="1">
        <f t="shared" si="1"/>
        <v>296.03704800037667</v>
      </c>
      <c r="G21" s="3">
        <f t="shared" si="2"/>
        <v>1981.0015228145933</v>
      </c>
      <c r="H21" s="33">
        <f t="shared" si="8"/>
        <v>1981</v>
      </c>
      <c r="I21" s="5">
        <f t="shared" si="3"/>
        <v>0.3276957264189298</v>
      </c>
      <c r="J21" s="40">
        <v>2455865.91283698</v>
      </c>
      <c r="K21" s="45">
        <v>1</v>
      </c>
      <c r="L21" s="22">
        <f t="shared" si="4"/>
        <v>296.03679127339274</v>
      </c>
      <c r="M21" s="19">
        <f t="shared" si="5"/>
        <v>1981.0002338671127</v>
      </c>
      <c r="N21" s="5">
        <f t="shared" si="6"/>
        <v>3.0195633945820095</v>
      </c>
      <c r="O21" s="3">
        <f t="shared" si="9"/>
        <v>0.6048</v>
      </c>
      <c r="P21" s="3">
        <f t="shared" si="10"/>
        <v>5865.913058000151</v>
      </c>
    </row>
    <row r="22" spans="1:16" ht="12.75">
      <c r="A22">
        <f t="shared" si="11"/>
        <v>13</v>
      </c>
      <c r="B22" s="16">
        <f t="shared" si="0"/>
        <v>40849.50498099998</v>
      </c>
      <c r="C22" s="32">
        <f t="shared" si="7"/>
        <v>40849.50498099998</v>
      </c>
      <c r="D22" s="23">
        <v>2455868.004981</v>
      </c>
      <c r="E22" s="23">
        <v>5E-06</v>
      </c>
      <c r="F22" s="1">
        <f t="shared" si="1"/>
        <v>298.128971000202</v>
      </c>
      <c r="G22" s="3">
        <f t="shared" si="2"/>
        <v>1995.0001175048753</v>
      </c>
      <c r="H22" s="33">
        <f t="shared" si="8"/>
        <v>1995</v>
      </c>
      <c r="I22" s="5">
        <f t="shared" si="3"/>
        <v>0.02528597089259845</v>
      </c>
      <c r="J22" s="40">
        <v>2455868.00496411</v>
      </c>
      <c r="K22" s="45">
        <v>1</v>
      </c>
      <c r="L22" s="22">
        <f t="shared" si="4"/>
        <v>298.12891840329394</v>
      </c>
      <c r="M22" s="19">
        <f t="shared" si="5"/>
        <v>1995.0001975736052</v>
      </c>
      <c r="N22" s="5">
        <f t="shared" si="6"/>
        <v>2.5509616086118947</v>
      </c>
      <c r="O22" s="3">
        <f t="shared" si="9"/>
        <v>0.43200000000000005</v>
      </c>
      <c r="P22" s="3">
        <f t="shared" si="10"/>
        <v>5868.004980999976</v>
      </c>
    </row>
    <row r="23" spans="1:16" ht="12.75">
      <c r="A23">
        <f t="shared" si="11"/>
        <v>14</v>
      </c>
      <c r="B23" s="16">
        <f t="shared" si="0"/>
        <v>40955.300770999864</v>
      </c>
      <c r="C23" s="32">
        <f t="shared" si="7"/>
        <v>40955.300770999864</v>
      </c>
      <c r="D23" s="23">
        <v>2455973.800771</v>
      </c>
      <c r="E23" s="23">
        <v>6E-06</v>
      </c>
      <c r="F23" s="1">
        <f t="shared" si="1"/>
        <v>403.92476100008935</v>
      </c>
      <c r="G23" s="3">
        <f t="shared" si="2"/>
        <v>2702.9575252442037</v>
      </c>
      <c r="H23" s="33">
        <f t="shared" si="8"/>
        <v>2703</v>
      </c>
      <c r="I23" s="5">
        <f t="shared" si="3"/>
        <v>-9.140177679300612</v>
      </c>
      <c r="J23" s="40">
        <v>2455973.8070916</v>
      </c>
      <c r="K23" s="45">
        <v>1</v>
      </c>
      <c r="L23" s="22">
        <f t="shared" si="4"/>
        <v>403.93104589311406</v>
      </c>
      <c r="M23" s="19">
        <f t="shared" si="5"/>
        <v>2703.000167440221</v>
      </c>
      <c r="N23" s="5">
        <f t="shared" si="6"/>
        <v>2.161895943626136</v>
      </c>
      <c r="O23" s="3">
        <f t="shared" si="9"/>
        <v>0.5184</v>
      </c>
      <c r="P23" s="3">
        <f t="shared" si="10"/>
        <v>5973.800770999864</v>
      </c>
    </row>
    <row r="24" spans="1:16" ht="12.75">
      <c r="A24">
        <f t="shared" si="11"/>
        <v>15</v>
      </c>
      <c r="B24" s="16">
        <f t="shared" si="0"/>
        <v>41243.42083599977</v>
      </c>
      <c r="C24" s="32">
        <f t="shared" si="7"/>
        <v>41243.42083599977</v>
      </c>
      <c r="D24" s="23">
        <v>2456261.920836</v>
      </c>
      <c r="E24" s="23">
        <v>9E-06</v>
      </c>
      <c r="F24" s="1">
        <f t="shared" si="1"/>
        <v>692.0448259999976</v>
      </c>
      <c r="G24" s="3">
        <f t="shared" si="2"/>
        <v>4630.98069455216</v>
      </c>
      <c r="H24" s="33">
        <f t="shared" si="8"/>
        <v>4631</v>
      </c>
      <c r="I24" s="5">
        <f t="shared" si="3"/>
        <v>-4.15435521951815</v>
      </c>
      <c r="J24" s="40">
        <v>2456261.92360229</v>
      </c>
      <c r="K24" s="45">
        <v>1</v>
      </c>
      <c r="L24" s="22">
        <f t="shared" si="4"/>
        <v>692.047556583304</v>
      </c>
      <c r="M24" s="19">
        <f t="shared" si="5"/>
        <v>4630.999969772701</v>
      </c>
      <c r="N24" s="5">
        <f t="shared" si="6"/>
        <v>-0.39027824511334136</v>
      </c>
      <c r="O24" s="3">
        <f t="shared" si="9"/>
        <v>0.7776</v>
      </c>
      <c r="P24" s="3">
        <f t="shared" si="10"/>
        <v>6261.920835999772</v>
      </c>
    </row>
    <row r="25" spans="1:16" ht="12.75">
      <c r="A25">
        <f t="shared" si="11"/>
        <v>16</v>
      </c>
      <c r="B25" s="16">
        <f t="shared" si="0"/>
        <v>41286.4559419998</v>
      </c>
      <c r="C25" s="32">
        <f t="shared" si="7"/>
        <v>41286.4559419998</v>
      </c>
      <c r="D25" s="23">
        <v>2456304.955942</v>
      </c>
      <c r="E25" s="23">
        <v>3.2E-05</v>
      </c>
      <c r="F25" s="1">
        <f t="shared" si="1"/>
        <v>735.0799320000224</v>
      </c>
      <c r="G25" s="3">
        <f t="shared" si="2"/>
        <v>4918.960226493811</v>
      </c>
      <c r="H25" s="33">
        <f t="shared" si="8"/>
        <v>4919</v>
      </c>
      <c r="I25" s="5">
        <f t="shared" si="3"/>
        <v>-8.558893551680832</v>
      </c>
      <c r="J25" s="40">
        <v>2456304.96176949</v>
      </c>
      <c r="K25" s="45">
        <v>1</v>
      </c>
      <c r="L25" s="22">
        <f t="shared" si="4"/>
        <v>735.0857237833552</v>
      </c>
      <c r="M25" s="19">
        <f t="shared" si="5"/>
        <v>4919.00004882293</v>
      </c>
      <c r="N25" s="5">
        <f t="shared" si="6"/>
        <v>0.6303747880642624</v>
      </c>
      <c r="O25" s="3">
        <f t="shared" si="9"/>
        <v>2.7648</v>
      </c>
      <c r="P25" s="3">
        <f t="shared" si="10"/>
        <v>6304.955941999797</v>
      </c>
    </row>
    <row r="26" spans="1:16" ht="12.75">
      <c r="A26">
        <f t="shared" si="11"/>
        <v>17</v>
      </c>
      <c r="B26" s="16">
        <f t="shared" si="0"/>
        <v>41311.41151499981</v>
      </c>
      <c r="C26" s="32">
        <f t="shared" si="7"/>
        <v>41311.41151499981</v>
      </c>
      <c r="D26" s="23">
        <v>2456329.911515</v>
      </c>
      <c r="E26" s="23">
        <v>5E-06</v>
      </c>
      <c r="F26" s="1">
        <f t="shared" si="1"/>
        <v>760.0355050000362</v>
      </c>
      <c r="G26" s="3">
        <f t="shared" si="2"/>
        <v>5085.956311779985</v>
      </c>
      <c r="H26" s="33">
        <f t="shared" si="8"/>
        <v>5086</v>
      </c>
      <c r="I26" s="5">
        <f t="shared" si="3"/>
        <v>-9.401304043785482</v>
      </c>
      <c r="J26" s="39">
        <v>2456329.91789827</v>
      </c>
      <c r="K26" s="45">
        <v>1</v>
      </c>
      <c r="L26" s="22">
        <f t="shared" si="4"/>
        <v>760.041852563154</v>
      </c>
      <c r="M26" s="19">
        <f t="shared" si="5"/>
        <v>5085.999889405389</v>
      </c>
      <c r="N26" s="5">
        <f t="shared" si="6"/>
        <v>-1.4279367279569397</v>
      </c>
      <c r="O26" s="3">
        <f t="shared" si="9"/>
        <v>0.43200000000000005</v>
      </c>
      <c r="P26" s="3">
        <f t="shared" si="10"/>
        <v>6329.911514999811</v>
      </c>
    </row>
    <row r="27" spans="1:16" ht="12.75">
      <c r="A27">
        <f t="shared" si="11"/>
        <v>18</v>
      </c>
      <c r="B27" s="16">
        <f t="shared" si="0"/>
        <v>41318.43518240005</v>
      </c>
      <c r="C27" s="32">
        <f t="shared" si="7"/>
        <v>41318.43518240005</v>
      </c>
      <c r="D27" s="23">
        <v>2456336.9351824</v>
      </c>
      <c r="E27" s="23">
        <v>8E-06</v>
      </c>
      <c r="F27" s="1">
        <f aca="true" t="shared" si="12" ref="F27:F58">IF(D27&lt;&gt;"",D27-jd0,"")</f>
        <v>767.0591724002734</v>
      </c>
      <c r="G27" s="3">
        <f aca="true" t="shared" si="13" ref="G27:G58">IF(D27&lt;&gt;"",(D27-jd0)/p,"")</f>
        <v>5132.956833875433</v>
      </c>
      <c r="H27" s="33">
        <f>IF(D27&lt;&gt;"",ROUND(G27,0),"")</f>
        <v>5133</v>
      </c>
      <c r="I27" s="5">
        <f aca="true" t="shared" si="14" ref="I27:I58">IF(D27&lt;&gt;"",(G27-ROUND(G27,0))*p*24*60,"")</f>
        <v>-9.288953894343443</v>
      </c>
      <c r="J27" s="39">
        <v>2456336.94152952</v>
      </c>
      <c r="K27" s="45">
        <v>1</v>
      </c>
      <c r="L27" s="22">
        <f aca="true" t="shared" si="15" ref="L27:L58">IF(D27&lt;&gt;"",J27-jd0opt,"")</f>
        <v>767.0654838131741</v>
      </c>
      <c r="M27" s="19">
        <f aca="true" t="shared" si="16" ref="M27:M58">IF(D27&lt;&gt;"",(J27-jd0opt)/popt,"")</f>
        <v>5133.0001797714485</v>
      </c>
      <c r="N27" s="5">
        <f aca="true" t="shared" si="17" ref="N27:N58">IF(D27&lt;&gt;"",(M27-H27)*p*24*60*60,"")</f>
        <v>2.321109963435607</v>
      </c>
      <c r="O27" s="3">
        <f>IF(D27&lt;&gt;"",E27*24*3600,"")</f>
        <v>0.6912</v>
      </c>
      <c r="P27" s="3">
        <f t="shared" si="10"/>
        <v>6336.935182400048</v>
      </c>
    </row>
    <row r="28" spans="1:16" ht="12.75">
      <c r="A28">
        <f t="shared" si="11"/>
        <v>19</v>
      </c>
      <c r="B28" s="16">
        <f>IF(D28&lt;&gt;"",dateAnfang+D28-jdAnfang,"")</f>
        <v>41323.36667730007</v>
      </c>
      <c r="C28" s="32">
        <f>IF(D28&lt;&gt;"",B28,"")</f>
        <v>41323.36667730007</v>
      </c>
      <c r="D28" s="23">
        <v>2456341.8666773</v>
      </c>
      <c r="E28" s="23">
        <v>5.9E-06</v>
      </c>
      <c r="F28" s="1">
        <f t="shared" si="12"/>
        <v>771.9906673002988</v>
      </c>
      <c r="G28" s="3">
        <f t="shared" si="13"/>
        <v>5165.957091690092</v>
      </c>
      <c r="H28" s="33">
        <f>IF(D28&lt;&gt;"",ROUND(G28,0),"")</f>
        <v>5166</v>
      </c>
      <c r="I28" s="5">
        <f t="shared" si="14"/>
        <v>-9.233474545628265</v>
      </c>
      <c r="J28" s="39">
        <v>2456341.87294877</v>
      </c>
      <c r="K28" s="45">
        <v>1</v>
      </c>
      <c r="L28" s="22">
        <f t="shared" si="15"/>
        <v>771.9969030632637</v>
      </c>
      <c r="M28" s="19">
        <f t="shared" si="16"/>
        <v>5165.999938503135</v>
      </c>
      <c r="N28" s="5">
        <f t="shared" si="17"/>
        <v>-0.7940136598184891</v>
      </c>
      <c r="O28" s="3">
        <f>IF(D28&lt;&gt;"",E28*24*3600,"")</f>
        <v>0.50976</v>
      </c>
      <c r="P28" s="3">
        <f t="shared" si="10"/>
        <v>6341.866677300073</v>
      </c>
    </row>
    <row r="29" spans="1:16" ht="12.75">
      <c r="A29">
        <f t="shared" si="11"/>
        <v>20</v>
      </c>
      <c r="B29" s="16">
        <f>IF(D29&lt;&gt;"",dateAnfang+D29-jdAnfang,"")</f>
        <v>41746.27971279994</v>
      </c>
      <c r="C29" s="32">
        <f>IF(D29&lt;&gt;"",B29,"")</f>
        <v>41746.27971279994</v>
      </c>
      <c r="D29" s="23">
        <v>2456764.7797128</v>
      </c>
      <c r="E29" s="23">
        <v>2.21E-05</v>
      </c>
      <c r="F29" s="1">
        <f t="shared" si="12"/>
        <v>1194.9037028001621</v>
      </c>
      <c r="G29" s="3">
        <f t="shared" si="13"/>
        <v>7995.979121035234</v>
      </c>
      <c r="H29" s="33">
        <f>IF(D29&lt;&gt;"",ROUND(G29,0),"")</f>
        <v>7996</v>
      </c>
      <c r="I29" s="5">
        <f t="shared" si="14"/>
        <v>-4.492961622546796</v>
      </c>
      <c r="J29" s="39">
        <v>2456764.78249055</v>
      </c>
      <c r="K29" s="45">
        <v>1</v>
      </c>
      <c r="L29" s="22">
        <f t="shared" si="15"/>
        <v>1194.9064448433928</v>
      </c>
      <c r="M29" s="19">
        <f t="shared" si="16"/>
        <v>7995.999201660152</v>
      </c>
      <c r="N29" s="5">
        <f t="shared" si="17"/>
        <v>-10.307724563595169</v>
      </c>
      <c r="O29" s="3">
        <f>IF(D29&lt;&gt;"",E29*24*3600,"")</f>
        <v>1.90944</v>
      </c>
      <c r="P29" s="3">
        <f t="shared" si="10"/>
        <v>6764.7797127999365</v>
      </c>
    </row>
    <row r="30" spans="1:16" ht="12.75">
      <c r="A30">
        <f t="shared" si="11"/>
        <v>21</v>
      </c>
      <c r="B30" s="16">
        <f>IF(D30&lt;&gt;"",dateAnfang+D30-jdAnfang,"")</f>
        <v>41776.17018210003</v>
      </c>
      <c r="C30" s="32">
        <f>IF(D30&lt;&gt;"",B30,"")</f>
        <v>41776.17018210003</v>
      </c>
      <c r="D30" s="23">
        <v>2456794.6701821</v>
      </c>
      <c r="E30" s="23">
        <v>2.08E-05</v>
      </c>
      <c r="F30" s="1">
        <f t="shared" si="12"/>
        <v>1224.7941721002571</v>
      </c>
      <c r="G30" s="3">
        <f t="shared" si="13"/>
        <v>8195.998225404413</v>
      </c>
      <c r="H30" s="33">
        <f>IF(D30&lt;&gt;"",ROUND(G30,0),"")</f>
        <v>8196</v>
      </c>
      <c r="I30" s="5">
        <f t="shared" si="14"/>
        <v>-0.3818766857107564</v>
      </c>
      <c r="J30" s="39">
        <v>2456794.67010915</v>
      </c>
      <c r="K30" s="45">
        <v>1</v>
      </c>
      <c r="L30" s="22">
        <f t="shared" si="15"/>
        <v>1224.794063443318</v>
      </c>
      <c r="M30" s="19">
        <f t="shared" si="16"/>
        <v>8195.999273210395</v>
      </c>
      <c r="N30" s="5">
        <f t="shared" si="17"/>
        <v>-9.383907222419065</v>
      </c>
      <c r="O30" s="3">
        <f>IF(D30&lt;&gt;"",E30*24*3600,"")</f>
        <v>1.79712</v>
      </c>
      <c r="P30" s="3">
        <f t="shared" si="10"/>
        <v>6794.6701821000315</v>
      </c>
    </row>
    <row r="31" spans="1:16" ht="12.75">
      <c r="A31">
        <f t="shared" si="11"/>
        <v>22</v>
      </c>
      <c r="B31" s="16">
        <f>IF(D31&lt;&gt;"",dateAnfang+D31-jdAnfang,"")</f>
      </c>
      <c r="C31" s="32">
        <f>IF(D31&lt;&gt;"",B31,"")</f>
      </c>
      <c r="D31" s="23"/>
      <c r="E31" s="23"/>
      <c r="F31" s="1">
        <f t="shared" si="12"/>
      </c>
      <c r="G31" s="3">
        <f t="shared" si="13"/>
      </c>
      <c r="H31" s="33">
        <f aca="true" t="shared" si="18" ref="H31:H94">IF(D31&lt;&gt;"",ROUND(G31,0),"")</f>
      </c>
      <c r="I31" s="5">
        <f t="shared" si="14"/>
      </c>
      <c r="J31" s="39"/>
      <c r="K31" s="45"/>
      <c r="L31" s="22">
        <f t="shared" si="15"/>
      </c>
      <c r="M31" s="19">
        <f t="shared" si="16"/>
      </c>
      <c r="N31" s="5">
        <f t="shared" si="17"/>
      </c>
      <c r="O31" s="3">
        <f aca="true" t="shared" si="19" ref="O31:O94">IF(D31&lt;&gt;"",E31*24*3600,"")</f>
      </c>
      <c r="P31" s="3">
        <f t="shared" si="10"/>
      </c>
    </row>
    <row r="32" spans="1:16" ht="12.75">
      <c r="A32">
        <f t="shared" si="11"/>
        <v>23</v>
      </c>
      <c r="B32" s="16">
        <f aca="true" t="shared" si="20" ref="B32:B95">IF(D32&lt;&gt;"",dateAnfang+D32-jdAnfang,"")</f>
      </c>
      <c r="C32" s="32">
        <f aca="true" t="shared" si="21" ref="C32:C95">IF(D32&lt;&gt;"",B32,"")</f>
      </c>
      <c r="D32" s="23"/>
      <c r="E32" s="23"/>
      <c r="F32" s="1">
        <f t="shared" si="12"/>
      </c>
      <c r="G32" s="3">
        <f t="shared" si="13"/>
      </c>
      <c r="H32" s="33">
        <f t="shared" si="18"/>
      </c>
      <c r="I32" s="5">
        <f t="shared" si="14"/>
      </c>
      <c r="J32" s="39"/>
      <c r="K32" s="45"/>
      <c r="L32" s="22">
        <f t="shared" si="15"/>
      </c>
      <c r="M32" s="19">
        <f t="shared" si="16"/>
      </c>
      <c r="N32" s="5">
        <f t="shared" si="17"/>
      </c>
      <c r="O32" s="3">
        <f t="shared" si="19"/>
      </c>
      <c r="P32" s="3">
        <f t="shared" si="10"/>
      </c>
    </row>
    <row r="33" spans="1:16" ht="12.75">
      <c r="A33">
        <f t="shared" si="11"/>
        <v>24</v>
      </c>
      <c r="B33" s="16">
        <f t="shared" si="20"/>
      </c>
      <c r="C33" s="32">
        <f t="shared" si="21"/>
      </c>
      <c r="D33" s="23"/>
      <c r="E33" s="23"/>
      <c r="F33" s="1">
        <f t="shared" si="12"/>
      </c>
      <c r="G33" s="3">
        <f t="shared" si="13"/>
      </c>
      <c r="H33" s="33">
        <f t="shared" si="18"/>
      </c>
      <c r="I33" s="5">
        <f t="shared" si="14"/>
      </c>
      <c r="J33" s="39"/>
      <c r="K33" s="45"/>
      <c r="L33" s="22">
        <f t="shared" si="15"/>
      </c>
      <c r="M33" s="19">
        <f t="shared" si="16"/>
      </c>
      <c r="N33" s="5">
        <f t="shared" si="17"/>
      </c>
      <c r="O33" s="3">
        <f t="shared" si="19"/>
      </c>
      <c r="P33" s="3">
        <f t="shared" si="10"/>
      </c>
    </row>
    <row r="34" spans="1:16" ht="12.75">
      <c r="A34">
        <f t="shared" si="11"/>
        <v>25</v>
      </c>
      <c r="B34" s="16">
        <f t="shared" si="20"/>
      </c>
      <c r="C34" s="32">
        <f t="shared" si="21"/>
      </c>
      <c r="D34" s="23"/>
      <c r="E34" s="23"/>
      <c r="F34" s="1">
        <f t="shared" si="12"/>
      </c>
      <c r="G34" s="3">
        <f t="shared" si="13"/>
      </c>
      <c r="H34" s="33">
        <f t="shared" si="18"/>
      </c>
      <c r="I34" s="5">
        <f t="shared" si="14"/>
      </c>
      <c r="J34" s="39"/>
      <c r="K34" s="45"/>
      <c r="L34" s="22">
        <f t="shared" si="15"/>
      </c>
      <c r="M34" s="19">
        <f t="shared" si="16"/>
      </c>
      <c r="N34" s="5">
        <f t="shared" si="17"/>
      </c>
      <c r="O34" s="3">
        <f t="shared" si="19"/>
      </c>
      <c r="P34" s="3">
        <f t="shared" si="10"/>
      </c>
    </row>
    <row r="35" spans="1:16" ht="12.75">
      <c r="A35">
        <f t="shared" si="11"/>
        <v>26</v>
      </c>
      <c r="B35" s="16">
        <f t="shared" si="20"/>
      </c>
      <c r="C35" s="32">
        <f t="shared" si="21"/>
      </c>
      <c r="D35" s="23"/>
      <c r="E35" s="23"/>
      <c r="F35" s="1">
        <f t="shared" si="12"/>
      </c>
      <c r="G35" s="3">
        <f t="shared" si="13"/>
      </c>
      <c r="H35" s="33">
        <f t="shared" si="18"/>
      </c>
      <c r="I35" s="5">
        <f t="shared" si="14"/>
      </c>
      <c r="J35" s="39"/>
      <c r="K35" s="45"/>
      <c r="L35" s="22">
        <f t="shared" si="15"/>
      </c>
      <c r="M35" s="19">
        <f t="shared" si="16"/>
      </c>
      <c r="N35" s="5">
        <f t="shared" si="17"/>
      </c>
      <c r="O35" s="3">
        <f t="shared" si="19"/>
      </c>
      <c r="P35" s="3">
        <f t="shared" si="10"/>
      </c>
    </row>
    <row r="36" spans="1:16" ht="12.75">
      <c r="A36">
        <f t="shared" si="11"/>
        <v>27</v>
      </c>
      <c r="B36" s="16">
        <f t="shared" si="20"/>
      </c>
      <c r="C36" s="32">
        <f t="shared" si="21"/>
      </c>
      <c r="D36" s="23"/>
      <c r="E36" s="23"/>
      <c r="F36" s="1">
        <f t="shared" si="12"/>
      </c>
      <c r="G36" s="3">
        <f t="shared" si="13"/>
      </c>
      <c r="H36" s="33">
        <f t="shared" si="18"/>
      </c>
      <c r="I36" s="5">
        <f t="shared" si="14"/>
      </c>
      <c r="J36" s="39"/>
      <c r="K36" s="45"/>
      <c r="L36" s="22">
        <f t="shared" si="15"/>
      </c>
      <c r="M36" s="19">
        <f t="shared" si="16"/>
      </c>
      <c r="N36" s="5">
        <f t="shared" si="17"/>
      </c>
      <c r="O36" s="3">
        <f t="shared" si="19"/>
      </c>
      <c r="P36" s="3">
        <f t="shared" si="10"/>
      </c>
    </row>
    <row r="37" spans="1:16" ht="12.75">
      <c r="A37">
        <f t="shared" si="11"/>
        <v>28</v>
      </c>
      <c r="B37" s="16">
        <f t="shared" si="20"/>
      </c>
      <c r="C37" s="32">
        <f t="shared" si="21"/>
      </c>
      <c r="D37" s="23"/>
      <c r="E37" s="23"/>
      <c r="F37" s="1">
        <f t="shared" si="12"/>
      </c>
      <c r="G37" s="3">
        <f t="shared" si="13"/>
      </c>
      <c r="H37" s="33">
        <f t="shared" si="18"/>
      </c>
      <c r="I37" s="5">
        <f t="shared" si="14"/>
      </c>
      <c r="J37" s="39"/>
      <c r="K37" s="45"/>
      <c r="L37" s="22">
        <f t="shared" si="15"/>
      </c>
      <c r="M37" s="19">
        <f t="shared" si="16"/>
      </c>
      <c r="N37" s="5">
        <f t="shared" si="17"/>
      </c>
      <c r="O37" s="3">
        <f t="shared" si="19"/>
      </c>
      <c r="P37" s="3">
        <f t="shared" si="10"/>
      </c>
    </row>
    <row r="38" spans="1:16" ht="12.75">
      <c r="A38">
        <f t="shared" si="11"/>
        <v>29</v>
      </c>
      <c r="B38" s="16">
        <f t="shared" si="20"/>
      </c>
      <c r="C38" s="32">
        <f t="shared" si="21"/>
      </c>
      <c r="D38" s="23"/>
      <c r="E38" s="23"/>
      <c r="F38" s="1">
        <f t="shared" si="12"/>
      </c>
      <c r="G38" s="3">
        <f t="shared" si="13"/>
      </c>
      <c r="H38" s="33">
        <f t="shared" si="18"/>
      </c>
      <c r="I38" s="5">
        <f t="shared" si="14"/>
      </c>
      <c r="J38" s="39"/>
      <c r="K38" s="45"/>
      <c r="L38" s="22">
        <f t="shared" si="15"/>
      </c>
      <c r="M38" s="19">
        <f t="shared" si="16"/>
      </c>
      <c r="N38" s="5">
        <f t="shared" si="17"/>
      </c>
      <c r="O38" s="3">
        <f t="shared" si="19"/>
      </c>
      <c r="P38" s="3">
        <f t="shared" si="10"/>
      </c>
    </row>
    <row r="39" spans="1:16" ht="12.75">
      <c r="A39">
        <f t="shared" si="11"/>
        <v>30</v>
      </c>
      <c r="B39" s="16">
        <f t="shared" si="20"/>
      </c>
      <c r="C39" s="32">
        <f t="shared" si="21"/>
      </c>
      <c r="D39" s="23"/>
      <c r="E39" s="23"/>
      <c r="F39" s="1">
        <f t="shared" si="12"/>
      </c>
      <c r="G39" s="3">
        <f t="shared" si="13"/>
      </c>
      <c r="H39" s="33">
        <f t="shared" si="18"/>
      </c>
      <c r="I39" s="5">
        <f t="shared" si="14"/>
      </c>
      <c r="J39" s="39"/>
      <c r="K39" s="45"/>
      <c r="L39" s="22">
        <f t="shared" si="15"/>
      </c>
      <c r="M39" s="19">
        <f t="shared" si="16"/>
      </c>
      <c r="N39" s="5">
        <f t="shared" si="17"/>
      </c>
      <c r="O39" s="3">
        <f t="shared" si="19"/>
      </c>
      <c r="P39" s="3">
        <f t="shared" si="10"/>
      </c>
    </row>
    <row r="40" spans="1:16" ht="12.75">
      <c r="A40">
        <f t="shared" si="11"/>
        <v>31</v>
      </c>
      <c r="B40" s="16">
        <f t="shared" si="20"/>
      </c>
      <c r="C40" s="32">
        <f t="shared" si="21"/>
      </c>
      <c r="D40" s="23"/>
      <c r="E40" s="23"/>
      <c r="F40" s="1">
        <f t="shared" si="12"/>
      </c>
      <c r="G40" s="3">
        <f t="shared" si="13"/>
      </c>
      <c r="H40" s="33">
        <f t="shared" si="18"/>
      </c>
      <c r="I40" s="5">
        <f t="shared" si="14"/>
      </c>
      <c r="J40" s="39"/>
      <c r="K40" s="45"/>
      <c r="L40" s="22">
        <f t="shared" si="15"/>
      </c>
      <c r="M40" s="19">
        <f t="shared" si="16"/>
      </c>
      <c r="N40" s="5">
        <f t="shared" si="17"/>
      </c>
      <c r="O40" s="3">
        <f t="shared" si="19"/>
      </c>
      <c r="P40" s="3">
        <f t="shared" si="10"/>
      </c>
    </row>
    <row r="41" spans="1:16" ht="12.75">
      <c r="A41">
        <f t="shared" si="11"/>
        <v>32</v>
      </c>
      <c r="B41" s="16">
        <f t="shared" si="20"/>
      </c>
      <c r="C41" s="32">
        <f t="shared" si="21"/>
      </c>
      <c r="D41" s="23"/>
      <c r="E41" s="23"/>
      <c r="F41" s="1">
        <f t="shared" si="12"/>
      </c>
      <c r="G41" s="3">
        <f t="shared" si="13"/>
      </c>
      <c r="H41" s="33">
        <f t="shared" si="18"/>
      </c>
      <c r="I41" s="5">
        <f t="shared" si="14"/>
      </c>
      <c r="J41" s="39"/>
      <c r="K41" s="45"/>
      <c r="L41" s="22">
        <f t="shared" si="15"/>
      </c>
      <c r="M41" s="19">
        <f t="shared" si="16"/>
      </c>
      <c r="N41" s="5">
        <f t="shared" si="17"/>
      </c>
      <c r="O41" s="3">
        <f t="shared" si="19"/>
      </c>
      <c r="P41" s="3">
        <f t="shared" si="10"/>
      </c>
    </row>
    <row r="42" spans="1:16" ht="12.75">
      <c r="A42">
        <f t="shared" si="11"/>
        <v>33</v>
      </c>
      <c r="B42" s="16">
        <f t="shared" si="20"/>
      </c>
      <c r="C42" s="32">
        <f t="shared" si="21"/>
      </c>
      <c r="D42" s="23"/>
      <c r="E42" s="23"/>
      <c r="F42" s="1">
        <f t="shared" si="12"/>
      </c>
      <c r="G42" s="3">
        <f t="shared" si="13"/>
      </c>
      <c r="H42" s="33">
        <f t="shared" si="18"/>
      </c>
      <c r="I42" s="5">
        <f t="shared" si="14"/>
      </c>
      <c r="J42" s="39"/>
      <c r="K42" s="45"/>
      <c r="L42" s="22">
        <f t="shared" si="15"/>
      </c>
      <c r="M42" s="19">
        <f t="shared" si="16"/>
      </c>
      <c r="N42" s="5">
        <f t="shared" si="17"/>
      </c>
      <c r="O42" s="3">
        <f t="shared" si="19"/>
      </c>
      <c r="P42" s="3">
        <f t="shared" si="10"/>
      </c>
    </row>
    <row r="43" spans="1:16" ht="12.75">
      <c r="A43">
        <f t="shared" si="11"/>
        <v>34</v>
      </c>
      <c r="B43" s="16">
        <f t="shared" si="20"/>
      </c>
      <c r="C43" s="32">
        <f t="shared" si="21"/>
      </c>
      <c r="D43" s="23"/>
      <c r="E43" s="23"/>
      <c r="F43" s="1">
        <f t="shared" si="12"/>
      </c>
      <c r="G43" s="3">
        <f t="shared" si="13"/>
      </c>
      <c r="H43" s="33">
        <f t="shared" si="18"/>
      </c>
      <c r="I43" s="5">
        <f t="shared" si="14"/>
      </c>
      <c r="J43" s="39"/>
      <c r="K43" s="45"/>
      <c r="L43" s="22">
        <f t="shared" si="15"/>
      </c>
      <c r="M43" s="19">
        <f t="shared" si="16"/>
      </c>
      <c r="N43" s="5">
        <f t="shared" si="17"/>
      </c>
      <c r="O43" s="3">
        <f t="shared" si="19"/>
      </c>
      <c r="P43" s="3">
        <f t="shared" si="10"/>
      </c>
    </row>
    <row r="44" spans="1:16" ht="12.75">
      <c r="A44">
        <f t="shared" si="11"/>
        <v>35</v>
      </c>
      <c r="B44" s="16">
        <f t="shared" si="20"/>
      </c>
      <c r="C44" s="32">
        <f t="shared" si="21"/>
      </c>
      <c r="D44" s="23"/>
      <c r="E44" s="23"/>
      <c r="F44" s="1">
        <f t="shared" si="12"/>
      </c>
      <c r="G44" s="3">
        <f t="shared" si="13"/>
      </c>
      <c r="H44" s="33">
        <f t="shared" si="18"/>
      </c>
      <c r="I44" s="5">
        <f t="shared" si="14"/>
      </c>
      <c r="J44" s="39"/>
      <c r="K44" s="45"/>
      <c r="L44" s="22">
        <f t="shared" si="15"/>
      </c>
      <c r="M44" s="19">
        <f t="shared" si="16"/>
      </c>
      <c r="N44" s="5">
        <f t="shared" si="17"/>
      </c>
      <c r="O44" s="3">
        <f t="shared" si="19"/>
      </c>
      <c r="P44" s="3">
        <f t="shared" si="10"/>
      </c>
    </row>
    <row r="45" spans="1:16" ht="12.75">
      <c r="A45">
        <f t="shared" si="11"/>
        <v>36</v>
      </c>
      <c r="B45" s="16">
        <f t="shared" si="20"/>
      </c>
      <c r="C45" s="32">
        <f t="shared" si="21"/>
      </c>
      <c r="D45" s="23"/>
      <c r="E45" s="23"/>
      <c r="F45" s="1">
        <f t="shared" si="12"/>
      </c>
      <c r="G45" s="3">
        <f t="shared" si="13"/>
      </c>
      <c r="H45" s="33">
        <f t="shared" si="18"/>
      </c>
      <c r="I45" s="5">
        <f t="shared" si="14"/>
      </c>
      <c r="J45" s="39"/>
      <c r="K45" s="45"/>
      <c r="L45" s="22">
        <f t="shared" si="15"/>
      </c>
      <c r="M45" s="19">
        <f t="shared" si="16"/>
      </c>
      <c r="N45" s="5">
        <f t="shared" si="17"/>
      </c>
      <c r="O45" s="3">
        <f t="shared" si="19"/>
      </c>
      <c r="P45" s="3">
        <f t="shared" si="10"/>
      </c>
    </row>
    <row r="46" spans="1:16" ht="12.75">
      <c r="A46">
        <f t="shared" si="11"/>
        <v>37</v>
      </c>
      <c r="B46" s="16">
        <f t="shared" si="20"/>
      </c>
      <c r="C46" s="32">
        <f t="shared" si="21"/>
      </c>
      <c r="D46" s="23"/>
      <c r="E46" s="23"/>
      <c r="F46" s="1">
        <f t="shared" si="12"/>
      </c>
      <c r="G46" s="3">
        <f t="shared" si="13"/>
      </c>
      <c r="H46" s="33">
        <f t="shared" si="18"/>
      </c>
      <c r="I46" s="5">
        <f t="shared" si="14"/>
      </c>
      <c r="J46" s="39"/>
      <c r="K46" s="45"/>
      <c r="L46" s="22">
        <f t="shared" si="15"/>
      </c>
      <c r="M46" s="19">
        <f t="shared" si="16"/>
      </c>
      <c r="N46" s="5">
        <f t="shared" si="17"/>
      </c>
      <c r="O46" s="3">
        <f t="shared" si="19"/>
      </c>
      <c r="P46" s="3">
        <f t="shared" si="10"/>
      </c>
    </row>
    <row r="47" spans="1:16" ht="12.75">
      <c r="A47">
        <f t="shared" si="11"/>
        <v>38</v>
      </c>
      <c r="B47" s="16">
        <f t="shared" si="20"/>
      </c>
      <c r="C47" s="32">
        <f t="shared" si="21"/>
      </c>
      <c r="D47" s="23"/>
      <c r="E47" s="23"/>
      <c r="F47" s="1">
        <f t="shared" si="12"/>
      </c>
      <c r="G47" s="3">
        <f t="shared" si="13"/>
      </c>
      <c r="H47" s="33">
        <f t="shared" si="18"/>
      </c>
      <c r="I47" s="5">
        <f t="shared" si="14"/>
      </c>
      <c r="J47" s="39"/>
      <c r="K47" s="45"/>
      <c r="L47" s="22">
        <f t="shared" si="15"/>
      </c>
      <c r="M47" s="19">
        <f t="shared" si="16"/>
      </c>
      <c r="N47" s="5">
        <f t="shared" si="17"/>
      </c>
      <c r="O47" s="3">
        <f t="shared" si="19"/>
      </c>
      <c r="P47" s="3">
        <f t="shared" si="10"/>
      </c>
    </row>
    <row r="48" spans="1:16" ht="12.75">
      <c r="A48">
        <f t="shared" si="11"/>
        <v>39</v>
      </c>
      <c r="B48" s="16">
        <f t="shared" si="20"/>
      </c>
      <c r="C48" s="32">
        <f t="shared" si="21"/>
      </c>
      <c r="D48" s="23"/>
      <c r="E48" s="23"/>
      <c r="F48" s="1">
        <f t="shared" si="12"/>
      </c>
      <c r="G48" s="3">
        <f t="shared" si="13"/>
      </c>
      <c r="H48" s="33">
        <f t="shared" si="18"/>
      </c>
      <c r="I48" s="5">
        <f t="shared" si="14"/>
      </c>
      <c r="J48" s="39"/>
      <c r="K48" s="45"/>
      <c r="L48" s="22">
        <f t="shared" si="15"/>
      </c>
      <c r="M48" s="19">
        <f t="shared" si="16"/>
      </c>
      <c r="N48" s="5">
        <f t="shared" si="17"/>
      </c>
      <c r="O48" s="3">
        <f t="shared" si="19"/>
      </c>
      <c r="P48" s="3">
        <f t="shared" si="10"/>
      </c>
    </row>
    <row r="49" spans="1:16" ht="12.75">
      <c r="A49">
        <f t="shared" si="11"/>
        <v>40</v>
      </c>
      <c r="B49" s="16">
        <f t="shared" si="20"/>
      </c>
      <c r="C49" s="32">
        <f t="shared" si="21"/>
      </c>
      <c r="D49" s="23"/>
      <c r="E49" s="23"/>
      <c r="F49" s="1">
        <f t="shared" si="12"/>
      </c>
      <c r="G49" s="3">
        <f t="shared" si="13"/>
      </c>
      <c r="H49" s="33">
        <f t="shared" si="18"/>
      </c>
      <c r="I49" s="5">
        <f t="shared" si="14"/>
      </c>
      <c r="J49" s="39"/>
      <c r="K49" s="45"/>
      <c r="L49" s="22">
        <f t="shared" si="15"/>
      </c>
      <c r="M49" s="19">
        <f t="shared" si="16"/>
      </c>
      <c r="N49" s="5">
        <f t="shared" si="17"/>
      </c>
      <c r="O49" s="3">
        <f t="shared" si="19"/>
      </c>
      <c r="P49" s="3">
        <f t="shared" si="10"/>
      </c>
    </row>
    <row r="50" spans="1:16" ht="12.75">
      <c r="A50">
        <f t="shared" si="11"/>
        <v>41</v>
      </c>
      <c r="B50" s="16">
        <f t="shared" si="20"/>
      </c>
      <c r="C50" s="32">
        <f t="shared" si="21"/>
      </c>
      <c r="D50" s="23"/>
      <c r="E50" s="23"/>
      <c r="F50" s="1">
        <f t="shared" si="12"/>
      </c>
      <c r="G50" s="3">
        <f t="shared" si="13"/>
      </c>
      <c r="H50" s="33">
        <f t="shared" si="18"/>
      </c>
      <c r="I50" s="5">
        <f t="shared" si="14"/>
      </c>
      <c r="J50" s="39"/>
      <c r="K50" s="45"/>
      <c r="L50" s="22">
        <f t="shared" si="15"/>
      </c>
      <c r="M50" s="19">
        <f t="shared" si="16"/>
      </c>
      <c r="N50" s="5">
        <f t="shared" si="17"/>
      </c>
      <c r="O50" s="3">
        <f t="shared" si="19"/>
      </c>
      <c r="P50" s="3">
        <f t="shared" si="10"/>
      </c>
    </row>
    <row r="51" spans="1:16" ht="12.75">
      <c r="A51">
        <f t="shared" si="11"/>
        <v>42</v>
      </c>
      <c r="B51" s="16">
        <f t="shared" si="20"/>
      </c>
      <c r="C51" s="32">
        <f t="shared" si="21"/>
      </c>
      <c r="D51" s="23"/>
      <c r="E51" s="23"/>
      <c r="F51" s="1">
        <f t="shared" si="12"/>
      </c>
      <c r="G51" s="3">
        <f t="shared" si="13"/>
      </c>
      <c r="H51" s="33">
        <f t="shared" si="18"/>
      </c>
      <c r="I51" s="5">
        <f t="shared" si="14"/>
      </c>
      <c r="J51" s="39"/>
      <c r="K51" s="45"/>
      <c r="L51" s="22">
        <f t="shared" si="15"/>
      </c>
      <c r="M51" s="19">
        <f t="shared" si="16"/>
      </c>
      <c r="N51" s="5">
        <f t="shared" si="17"/>
      </c>
      <c r="O51" s="3">
        <f t="shared" si="19"/>
      </c>
      <c r="P51" s="3">
        <f t="shared" si="10"/>
      </c>
    </row>
    <row r="52" spans="1:16" ht="12.75">
      <c r="A52">
        <f t="shared" si="11"/>
        <v>43</v>
      </c>
      <c r="B52" s="16">
        <f t="shared" si="20"/>
      </c>
      <c r="C52" s="32">
        <f t="shared" si="21"/>
      </c>
      <c r="D52" s="23"/>
      <c r="E52" s="23"/>
      <c r="F52" s="1">
        <f t="shared" si="12"/>
      </c>
      <c r="G52" s="3">
        <f t="shared" si="13"/>
      </c>
      <c r="H52" s="33">
        <f t="shared" si="18"/>
      </c>
      <c r="I52" s="5">
        <f t="shared" si="14"/>
      </c>
      <c r="J52" s="39"/>
      <c r="K52" s="45"/>
      <c r="L52" s="22">
        <f t="shared" si="15"/>
      </c>
      <c r="M52" s="19">
        <f t="shared" si="16"/>
      </c>
      <c r="N52" s="5">
        <f t="shared" si="17"/>
      </c>
      <c r="O52" s="3">
        <f t="shared" si="19"/>
      </c>
      <c r="P52" s="3">
        <f t="shared" si="10"/>
      </c>
    </row>
    <row r="53" spans="1:16" ht="12.75">
      <c r="A53">
        <f t="shared" si="11"/>
        <v>44</v>
      </c>
      <c r="B53" s="16">
        <f t="shared" si="20"/>
      </c>
      <c r="C53" s="32">
        <f t="shared" si="21"/>
      </c>
      <c r="D53" s="23"/>
      <c r="E53" s="23"/>
      <c r="F53" s="1">
        <f t="shared" si="12"/>
      </c>
      <c r="G53" s="3">
        <f t="shared" si="13"/>
      </c>
      <c r="H53" s="33">
        <f t="shared" si="18"/>
      </c>
      <c r="I53" s="5">
        <f t="shared" si="14"/>
      </c>
      <c r="J53" s="39"/>
      <c r="K53" s="45"/>
      <c r="L53" s="22">
        <f t="shared" si="15"/>
      </c>
      <c r="M53" s="19">
        <f t="shared" si="16"/>
      </c>
      <c r="N53" s="5">
        <f t="shared" si="17"/>
      </c>
      <c r="O53" s="3">
        <f t="shared" si="19"/>
      </c>
      <c r="P53" s="3">
        <f t="shared" si="10"/>
      </c>
    </row>
    <row r="54" spans="1:16" ht="12.75">
      <c r="A54">
        <f t="shared" si="11"/>
        <v>45</v>
      </c>
      <c r="B54" s="16">
        <f t="shared" si="20"/>
      </c>
      <c r="C54" s="32">
        <f t="shared" si="21"/>
      </c>
      <c r="D54" s="23"/>
      <c r="E54" s="23"/>
      <c r="F54" s="1">
        <f t="shared" si="12"/>
      </c>
      <c r="G54" s="3">
        <f t="shared" si="13"/>
      </c>
      <c r="H54" s="33">
        <f t="shared" si="18"/>
      </c>
      <c r="I54" s="5">
        <f t="shared" si="14"/>
      </c>
      <c r="J54" s="39"/>
      <c r="K54" s="45"/>
      <c r="L54" s="22">
        <f t="shared" si="15"/>
      </c>
      <c r="M54" s="19">
        <f t="shared" si="16"/>
      </c>
      <c r="N54" s="5">
        <f t="shared" si="17"/>
      </c>
      <c r="O54" s="3">
        <f t="shared" si="19"/>
      </c>
      <c r="P54" s="3">
        <f t="shared" si="10"/>
      </c>
    </row>
    <row r="55" spans="1:16" ht="12.75">
      <c r="A55">
        <f t="shared" si="11"/>
        <v>46</v>
      </c>
      <c r="B55" s="16">
        <f t="shared" si="20"/>
      </c>
      <c r="C55" s="32">
        <f t="shared" si="21"/>
      </c>
      <c r="D55" s="23"/>
      <c r="E55" s="23"/>
      <c r="F55" s="1">
        <f t="shared" si="12"/>
      </c>
      <c r="G55" s="3">
        <f t="shared" si="13"/>
      </c>
      <c r="H55" s="33">
        <f t="shared" si="18"/>
      </c>
      <c r="I55" s="5">
        <f t="shared" si="14"/>
      </c>
      <c r="J55" s="39"/>
      <c r="K55" s="45"/>
      <c r="L55" s="22">
        <f t="shared" si="15"/>
      </c>
      <c r="M55" s="19">
        <f t="shared" si="16"/>
      </c>
      <c r="N55" s="5">
        <f t="shared" si="17"/>
      </c>
      <c r="O55" s="3">
        <f t="shared" si="19"/>
      </c>
      <c r="P55" s="3">
        <f t="shared" si="10"/>
      </c>
    </row>
    <row r="56" spans="1:16" ht="12.75">
      <c r="A56">
        <f t="shared" si="11"/>
        <v>47</v>
      </c>
      <c r="B56" s="16">
        <f t="shared" si="20"/>
      </c>
      <c r="C56" s="32">
        <f t="shared" si="21"/>
      </c>
      <c r="D56" s="23"/>
      <c r="E56" s="23"/>
      <c r="F56" s="1">
        <f t="shared" si="12"/>
      </c>
      <c r="G56" s="3">
        <f t="shared" si="13"/>
      </c>
      <c r="H56" s="33">
        <f t="shared" si="18"/>
      </c>
      <c r="I56" s="5">
        <f t="shared" si="14"/>
      </c>
      <c r="J56" s="39"/>
      <c r="K56" s="45"/>
      <c r="L56" s="22">
        <f t="shared" si="15"/>
      </c>
      <c r="M56" s="19">
        <f t="shared" si="16"/>
      </c>
      <c r="N56" s="5">
        <f t="shared" si="17"/>
      </c>
      <c r="O56" s="3">
        <f t="shared" si="19"/>
      </c>
      <c r="P56" s="3">
        <f t="shared" si="10"/>
      </c>
    </row>
    <row r="57" spans="1:16" ht="12.75">
      <c r="A57">
        <f t="shared" si="11"/>
        <v>48</v>
      </c>
      <c r="B57" s="16">
        <f t="shared" si="20"/>
      </c>
      <c r="C57" s="32">
        <f t="shared" si="21"/>
      </c>
      <c r="D57" s="23"/>
      <c r="E57" s="23"/>
      <c r="F57" s="1">
        <f t="shared" si="12"/>
      </c>
      <c r="G57" s="3">
        <f t="shared" si="13"/>
      </c>
      <c r="H57" s="33">
        <f t="shared" si="18"/>
      </c>
      <c r="I57" s="5">
        <f t="shared" si="14"/>
      </c>
      <c r="J57" s="39"/>
      <c r="K57" s="45"/>
      <c r="L57" s="22">
        <f t="shared" si="15"/>
      </c>
      <c r="M57" s="19">
        <f t="shared" si="16"/>
      </c>
      <c r="N57" s="5">
        <f t="shared" si="17"/>
      </c>
      <c r="O57" s="3">
        <f t="shared" si="19"/>
      </c>
      <c r="P57" s="3">
        <f t="shared" si="10"/>
      </c>
    </row>
    <row r="58" spans="1:16" ht="12.75">
      <c r="A58">
        <f t="shared" si="11"/>
        <v>49</v>
      </c>
      <c r="B58" s="16">
        <f t="shared" si="20"/>
      </c>
      <c r="C58" s="32">
        <f t="shared" si="21"/>
      </c>
      <c r="D58" s="23"/>
      <c r="E58" s="23"/>
      <c r="F58" s="1">
        <f t="shared" si="12"/>
      </c>
      <c r="G58" s="3">
        <f t="shared" si="13"/>
      </c>
      <c r="H58" s="33">
        <f t="shared" si="18"/>
      </c>
      <c r="I58" s="5">
        <f t="shared" si="14"/>
      </c>
      <c r="J58" s="39"/>
      <c r="K58" s="45"/>
      <c r="L58" s="22">
        <f t="shared" si="15"/>
      </c>
      <c r="M58" s="19">
        <f t="shared" si="16"/>
      </c>
      <c r="N58" s="5">
        <f t="shared" si="17"/>
      </c>
      <c r="O58" s="3">
        <f t="shared" si="19"/>
      </c>
      <c r="P58" s="3">
        <f t="shared" si="10"/>
      </c>
    </row>
    <row r="59" spans="1:16" ht="12.75">
      <c r="A59">
        <f t="shared" si="11"/>
        <v>50</v>
      </c>
      <c r="B59" s="16">
        <f t="shared" si="20"/>
      </c>
      <c r="C59" s="32">
        <f t="shared" si="21"/>
      </c>
      <c r="D59" s="23"/>
      <c r="E59" s="23"/>
      <c r="F59" s="1">
        <f aca="true" t="shared" si="22" ref="F59:F90">IF(D59&lt;&gt;"",D59-jd0,"")</f>
      </c>
      <c r="G59" s="3">
        <f aca="true" t="shared" si="23" ref="G59:G90">IF(D59&lt;&gt;"",(D59-jd0)/p,"")</f>
      </c>
      <c r="H59" s="33">
        <f t="shared" si="18"/>
      </c>
      <c r="I59" s="5">
        <f aca="true" t="shared" si="24" ref="I59:I90">IF(D59&lt;&gt;"",(G59-ROUND(G59,0))*p*24*60,"")</f>
      </c>
      <c r="J59" s="39"/>
      <c r="K59" s="45"/>
      <c r="L59" s="22">
        <f aca="true" t="shared" si="25" ref="L59:L90">IF(D59&lt;&gt;"",J59-jd0opt,"")</f>
      </c>
      <c r="M59" s="19">
        <f aca="true" t="shared" si="26" ref="M59:M90">IF(D59&lt;&gt;"",(J59-jd0opt)/popt,"")</f>
      </c>
      <c r="N59" s="5">
        <f aca="true" t="shared" si="27" ref="N59:N90">IF(D59&lt;&gt;"",(M59-H59)*p*24*60*60,"")</f>
      </c>
      <c r="O59" s="3">
        <f t="shared" si="19"/>
      </c>
      <c r="P59" s="3">
        <f t="shared" si="10"/>
      </c>
    </row>
    <row r="60" spans="1:16" ht="12.75">
      <c r="A60">
        <f t="shared" si="11"/>
        <v>51</v>
      </c>
      <c r="B60" s="16">
        <f t="shared" si="20"/>
      </c>
      <c r="C60" s="32">
        <f t="shared" si="21"/>
      </c>
      <c r="D60" s="23"/>
      <c r="E60" s="23"/>
      <c r="F60" s="1">
        <f t="shared" si="22"/>
      </c>
      <c r="G60" s="3">
        <f t="shared" si="23"/>
      </c>
      <c r="H60" s="33">
        <f t="shared" si="18"/>
      </c>
      <c r="I60" s="5">
        <f t="shared" si="24"/>
      </c>
      <c r="J60" s="39"/>
      <c r="K60" s="45"/>
      <c r="L60" s="22">
        <f t="shared" si="25"/>
      </c>
      <c r="M60" s="19">
        <f t="shared" si="26"/>
      </c>
      <c r="N60" s="5">
        <f t="shared" si="27"/>
      </c>
      <c r="O60" s="3">
        <f t="shared" si="19"/>
      </c>
      <c r="P60" s="3">
        <f t="shared" si="10"/>
      </c>
    </row>
    <row r="61" spans="1:16" ht="12.75">
      <c r="A61">
        <f t="shared" si="11"/>
        <v>52</v>
      </c>
      <c r="B61" s="16">
        <f t="shared" si="20"/>
      </c>
      <c r="C61" s="32">
        <f t="shared" si="21"/>
      </c>
      <c r="D61" s="23"/>
      <c r="E61" s="23"/>
      <c r="F61" s="1">
        <f t="shared" si="22"/>
      </c>
      <c r="G61" s="3">
        <f t="shared" si="23"/>
      </c>
      <c r="H61" s="33">
        <f t="shared" si="18"/>
      </c>
      <c r="I61" s="5">
        <f t="shared" si="24"/>
      </c>
      <c r="J61" s="39"/>
      <c r="K61" s="45"/>
      <c r="L61" s="22">
        <f t="shared" si="25"/>
      </c>
      <c r="M61" s="19">
        <f t="shared" si="26"/>
      </c>
      <c r="N61" s="5">
        <f t="shared" si="27"/>
      </c>
      <c r="O61" s="3">
        <f t="shared" si="19"/>
      </c>
      <c r="P61" s="3">
        <f t="shared" si="10"/>
      </c>
    </row>
    <row r="62" spans="1:16" ht="12.75">
      <c r="A62">
        <f t="shared" si="11"/>
        <v>53</v>
      </c>
      <c r="B62" s="16">
        <f t="shared" si="20"/>
      </c>
      <c r="C62" s="32">
        <f t="shared" si="21"/>
      </c>
      <c r="D62" s="23"/>
      <c r="E62" s="23"/>
      <c r="F62" s="1">
        <f t="shared" si="22"/>
      </c>
      <c r="G62" s="3">
        <f t="shared" si="23"/>
      </c>
      <c r="H62" s="33">
        <f t="shared" si="18"/>
      </c>
      <c r="I62" s="5">
        <f t="shared" si="24"/>
      </c>
      <c r="J62" s="39"/>
      <c r="K62" s="45"/>
      <c r="L62" s="22">
        <f t="shared" si="25"/>
      </c>
      <c r="M62" s="19">
        <f t="shared" si="26"/>
      </c>
      <c r="N62" s="5">
        <f t="shared" si="27"/>
      </c>
      <c r="O62" s="3">
        <f t="shared" si="19"/>
      </c>
      <c r="P62" s="3">
        <f t="shared" si="10"/>
      </c>
    </row>
    <row r="63" spans="1:16" ht="12.75">
      <c r="A63">
        <f t="shared" si="11"/>
        <v>54</v>
      </c>
      <c r="B63" s="16">
        <f t="shared" si="20"/>
      </c>
      <c r="C63" s="32">
        <f t="shared" si="21"/>
      </c>
      <c r="D63" s="23"/>
      <c r="E63" s="23"/>
      <c r="F63" s="1">
        <f t="shared" si="22"/>
      </c>
      <c r="G63" s="3">
        <f t="shared" si="23"/>
      </c>
      <c r="H63" s="33">
        <f t="shared" si="18"/>
      </c>
      <c r="I63" s="5">
        <f t="shared" si="24"/>
      </c>
      <c r="J63" s="39"/>
      <c r="K63" s="45"/>
      <c r="L63" s="22">
        <f t="shared" si="25"/>
      </c>
      <c r="M63" s="19">
        <f t="shared" si="26"/>
      </c>
      <c r="N63" s="5">
        <f t="shared" si="27"/>
      </c>
      <c r="O63" s="3">
        <f t="shared" si="19"/>
      </c>
      <c r="P63" s="3">
        <f t="shared" si="10"/>
      </c>
    </row>
    <row r="64" spans="1:16" ht="12.75">
      <c r="A64">
        <f t="shared" si="11"/>
        <v>55</v>
      </c>
      <c r="B64" s="16">
        <f t="shared" si="20"/>
      </c>
      <c r="C64" s="32">
        <f t="shared" si="21"/>
      </c>
      <c r="D64" s="23"/>
      <c r="E64" s="23"/>
      <c r="F64" s="1">
        <f t="shared" si="22"/>
      </c>
      <c r="G64" s="3">
        <f t="shared" si="23"/>
      </c>
      <c r="H64" s="33">
        <f t="shared" si="18"/>
      </c>
      <c r="I64" s="5">
        <f t="shared" si="24"/>
      </c>
      <c r="J64" s="39"/>
      <c r="K64" s="45"/>
      <c r="L64" s="22">
        <f t="shared" si="25"/>
      </c>
      <c r="M64" s="19">
        <f t="shared" si="26"/>
      </c>
      <c r="N64" s="5">
        <f t="shared" si="27"/>
      </c>
      <c r="O64" s="3">
        <f t="shared" si="19"/>
      </c>
      <c r="P64" s="3">
        <f t="shared" si="10"/>
      </c>
    </row>
    <row r="65" spans="1:16" ht="12.75">
      <c r="A65">
        <f t="shared" si="11"/>
        <v>56</v>
      </c>
      <c r="B65" s="16">
        <f t="shared" si="20"/>
      </c>
      <c r="C65" s="32">
        <f t="shared" si="21"/>
      </c>
      <c r="D65" s="23"/>
      <c r="E65" s="23"/>
      <c r="F65" s="1">
        <f t="shared" si="22"/>
      </c>
      <c r="G65" s="3">
        <f t="shared" si="23"/>
      </c>
      <c r="H65" s="33">
        <f t="shared" si="18"/>
      </c>
      <c r="I65" s="5">
        <f t="shared" si="24"/>
      </c>
      <c r="J65" s="39"/>
      <c r="K65" s="45"/>
      <c r="L65" s="22">
        <f t="shared" si="25"/>
      </c>
      <c r="M65" s="19">
        <f t="shared" si="26"/>
      </c>
      <c r="N65" s="5">
        <f t="shared" si="27"/>
      </c>
      <c r="O65" s="3">
        <f t="shared" si="19"/>
      </c>
      <c r="P65" s="3">
        <f t="shared" si="10"/>
      </c>
    </row>
    <row r="66" spans="1:16" ht="12.75">
      <c r="A66">
        <f t="shared" si="11"/>
        <v>57</v>
      </c>
      <c r="B66" s="16">
        <f t="shared" si="20"/>
      </c>
      <c r="C66" s="32">
        <f t="shared" si="21"/>
      </c>
      <c r="D66" s="23"/>
      <c r="E66" s="23"/>
      <c r="F66" s="1">
        <f t="shared" si="22"/>
      </c>
      <c r="G66" s="3">
        <f t="shared" si="23"/>
      </c>
      <c r="H66" s="33">
        <f t="shared" si="18"/>
      </c>
      <c r="I66" s="5">
        <f t="shared" si="24"/>
      </c>
      <c r="J66" s="39"/>
      <c r="K66" s="45"/>
      <c r="L66" s="22">
        <f t="shared" si="25"/>
      </c>
      <c r="M66" s="19">
        <f t="shared" si="26"/>
      </c>
      <c r="N66" s="5">
        <f t="shared" si="27"/>
      </c>
      <c r="O66" s="3">
        <f t="shared" si="19"/>
      </c>
      <c r="P66" s="3">
        <f t="shared" si="10"/>
      </c>
    </row>
    <row r="67" spans="1:16" ht="12.75">
      <c r="A67">
        <f t="shared" si="11"/>
        <v>58</v>
      </c>
      <c r="B67" s="16">
        <f t="shared" si="20"/>
      </c>
      <c r="C67" s="32">
        <f t="shared" si="21"/>
      </c>
      <c r="D67" s="23"/>
      <c r="E67" s="23"/>
      <c r="F67" s="1">
        <f t="shared" si="22"/>
      </c>
      <c r="G67" s="3">
        <f t="shared" si="23"/>
      </c>
      <c r="H67" s="33">
        <f t="shared" si="18"/>
      </c>
      <c r="I67" s="5">
        <f t="shared" si="24"/>
      </c>
      <c r="J67" s="39"/>
      <c r="K67" s="45"/>
      <c r="L67" s="22">
        <f t="shared" si="25"/>
      </c>
      <c r="M67" s="19">
        <f t="shared" si="26"/>
      </c>
      <c r="N67" s="5">
        <f t="shared" si="27"/>
      </c>
      <c r="O67" s="3">
        <f t="shared" si="19"/>
      </c>
      <c r="P67" s="3">
        <f t="shared" si="10"/>
      </c>
    </row>
    <row r="68" spans="1:16" ht="12.75">
      <c r="A68">
        <f t="shared" si="11"/>
        <v>59</v>
      </c>
      <c r="B68" s="16">
        <f t="shared" si="20"/>
      </c>
      <c r="C68" s="32">
        <f t="shared" si="21"/>
      </c>
      <c r="D68" s="23"/>
      <c r="E68" s="23"/>
      <c r="F68" s="1">
        <f t="shared" si="22"/>
      </c>
      <c r="G68" s="3">
        <f t="shared" si="23"/>
      </c>
      <c r="H68" s="33">
        <f t="shared" si="18"/>
      </c>
      <c r="I68" s="5">
        <f t="shared" si="24"/>
      </c>
      <c r="J68" s="39"/>
      <c r="K68" s="45"/>
      <c r="L68" s="22">
        <f t="shared" si="25"/>
      </c>
      <c r="M68" s="19">
        <f t="shared" si="26"/>
      </c>
      <c r="N68" s="5">
        <f t="shared" si="27"/>
      </c>
      <c r="O68" s="3">
        <f t="shared" si="19"/>
      </c>
      <c r="P68" s="3">
        <f t="shared" si="10"/>
      </c>
    </row>
    <row r="69" spans="1:16" ht="12.75">
      <c r="A69">
        <f t="shared" si="11"/>
        <v>60</v>
      </c>
      <c r="B69" s="16">
        <f t="shared" si="20"/>
      </c>
      <c r="C69" s="32">
        <f t="shared" si="21"/>
      </c>
      <c r="D69" s="23"/>
      <c r="E69" s="23"/>
      <c r="F69" s="1">
        <f t="shared" si="22"/>
      </c>
      <c r="G69" s="3">
        <f t="shared" si="23"/>
      </c>
      <c r="H69" s="33">
        <f t="shared" si="18"/>
      </c>
      <c r="I69" s="5">
        <f t="shared" si="24"/>
      </c>
      <c r="J69" s="39"/>
      <c r="K69" s="45"/>
      <c r="L69" s="22">
        <f t="shared" si="25"/>
      </c>
      <c r="M69" s="19">
        <f t="shared" si="26"/>
      </c>
      <c r="N69" s="5">
        <f t="shared" si="27"/>
      </c>
      <c r="O69" s="3">
        <f t="shared" si="19"/>
      </c>
      <c r="P69" s="3">
        <f t="shared" si="10"/>
      </c>
    </row>
    <row r="70" spans="1:16" ht="12.75">
      <c r="A70">
        <f t="shared" si="11"/>
        <v>61</v>
      </c>
      <c r="B70" s="16">
        <f t="shared" si="20"/>
      </c>
      <c r="C70" s="32">
        <f t="shared" si="21"/>
      </c>
      <c r="D70" s="23"/>
      <c r="E70" s="23"/>
      <c r="F70" s="1">
        <f t="shared" si="22"/>
      </c>
      <c r="G70" s="3">
        <f t="shared" si="23"/>
      </c>
      <c r="H70" s="33">
        <f t="shared" si="18"/>
      </c>
      <c r="I70" s="5">
        <f t="shared" si="24"/>
      </c>
      <c r="J70" s="39"/>
      <c r="K70" s="45"/>
      <c r="L70" s="22">
        <f t="shared" si="25"/>
      </c>
      <c r="M70" s="19">
        <f t="shared" si="26"/>
      </c>
      <c r="N70" s="5">
        <f t="shared" si="27"/>
      </c>
      <c r="O70" s="3">
        <f t="shared" si="19"/>
      </c>
      <c r="P70" s="3">
        <f t="shared" si="10"/>
      </c>
    </row>
    <row r="71" spans="1:16" ht="12.75">
      <c r="A71">
        <f t="shared" si="11"/>
        <v>62</v>
      </c>
      <c r="B71" s="16">
        <f t="shared" si="20"/>
      </c>
      <c r="C71" s="32">
        <f t="shared" si="21"/>
      </c>
      <c r="D71" s="23"/>
      <c r="E71" s="23"/>
      <c r="F71" s="1">
        <f t="shared" si="22"/>
      </c>
      <c r="G71" s="3">
        <f t="shared" si="23"/>
      </c>
      <c r="H71" s="33">
        <f t="shared" si="18"/>
      </c>
      <c r="I71" s="5">
        <f t="shared" si="24"/>
      </c>
      <c r="J71" s="39"/>
      <c r="K71" s="45"/>
      <c r="L71" s="22">
        <f t="shared" si="25"/>
      </c>
      <c r="M71" s="19">
        <f t="shared" si="26"/>
      </c>
      <c r="N71" s="5">
        <f t="shared" si="27"/>
      </c>
      <c r="O71" s="3">
        <f t="shared" si="19"/>
      </c>
      <c r="P71" s="3">
        <f t="shared" si="10"/>
      </c>
    </row>
    <row r="72" spans="1:16" ht="12.75">
      <c r="A72">
        <f t="shared" si="11"/>
        <v>63</v>
      </c>
      <c r="B72" s="16">
        <f t="shared" si="20"/>
      </c>
      <c r="C72" s="32">
        <f t="shared" si="21"/>
      </c>
      <c r="D72" s="23"/>
      <c r="E72" s="23"/>
      <c r="F72" s="1">
        <f t="shared" si="22"/>
      </c>
      <c r="G72" s="3">
        <f t="shared" si="23"/>
      </c>
      <c r="H72" s="33">
        <f t="shared" si="18"/>
      </c>
      <c r="I72" s="5">
        <f t="shared" si="24"/>
      </c>
      <c r="J72" s="39"/>
      <c r="K72" s="45"/>
      <c r="L72" s="22">
        <f t="shared" si="25"/>
      </c>
      <c r="M72" s="19">
        <f t="shared" si="26"/>
      </c>
      <c r="N72" s="5">
        <f t="shared" si="27"/>
      </c>
      <c r="O72" s="3">
        <f t="shared" si="19"/>
      </c>
      <c r="P72" s="3">
        <f t="shared" si="10"/>
      </c>
    </row>
    <row r="73" spans="1:16" ht="12.75">
      <c r="A73">
        <f t="shared" si="11"/>
        <v>64</v>
      </c>
      <c r="B73" s="16">
        <f t="shared" si="20"/>
      </c>
      <c r="C73" s="32">
        <f t="shared" si="21"/>
      </c>
      <c r="D73" s="23"/>
      <c r="E73" s="23"/>
      <c r="F73" s="1">
        <f t="shared" si="22"/>
      </c>
      <c r="G73" s="3">
        <f t="shared" si="23"/>
      </c>
      <c r="H73" s="33">
        <f t="shared" si="18"/>
      </c>
      <c r="I73" s="5">
        <f t="shared" si="24"/>
      </c>
      <c r="J73" s="39"/>
      <c r="K73" s="45"/>
      <c r="L73" s="22">
        <f t="shared" si="25"/>
      </c>
      <c r="M73" s="19">
        <f t="shared" si="26"/>
      </c>
      <c r="N73" s="5">
        <f t="shared" si="27"/>
      </c>
      <c r="O73" s="3">
        <f t="shared" si="19"/>
      </c>
      <c r="P73" s="3">
        <f t="shared" si="10"/>
      </c>
    </row>
    <row r="74" spans="1:16" ht="12.75">
      <c r="A74">
        <f t="shared" si="11"/>
        <v>65</v>
      </c>
      <c r="B74" s="16">
        <f t="shared" si="20"/>
      </c>
      <c r="C74" s="32">
        <f t="shared" si="21"/>
      </c>
      <c r="D74" s="23"/>
      <c r="E74" s="23"/>
      <c r="F74" s="1">
        <f t="shared" si="22"/>
      </c>
      <c r="G74" s="3">
        <f t="shared" si="23"/>
      </c>
      <c r="H74" s="33">
        <f t="shared" si="18"/>
      </c>
      <c r="I74" s="5">
        <f t="shared" si="24"/>
      </c>
      <c r="J74" s="39"/>
      <c r="K74" s="45"/>
      <c r="L74" s="22">
        <f t="shared" si="25"/>
      </c>
      <c r="M74" s="19">
        <f t="shared" si="26"/>
      </c>
      <c r="N74" s="5">
        <f t="shared" si="27"/>
      </c>
      <c r="O74" s="3">
        <f t="shared" si="19"/>
      </c>
      <c r="P74" s="3">
        <f t="shared" si="10"/>
      </c>
    </row>
    <row r="75" spans="1:16" ht="12.75">
      <c r="A75">
        <f t="shared" si="11"/>
        <v>66</v>
      </c>
      <c r="B75" s="16">
        <f t="shared" si="20"/>
      </c>
      <c r="C75" s="32">
        <f t="shared" si="21"/>
      </c>
      <c r="D75" s="23"/>
      <c r="E75" s="23"/>
      <c r="F75" s="1">
        <f t="shared" si="22"/>
      </c>
      <c r="G75" s="3">
        <f t="shared" si="23"/>
      </c>
      <c r="H75" s="33">
        <f t="shared" si="18"/>
      </c>
      <c r="I75" s="5">
        <f t="shared" si="24"/>
      </c>
      <c r="J75" s="39"/>
      <c r="K75" s="45"/>
      <c r="L75" s="22">
        <f t="shared" si="25"/>
      </c>
      <c r="M75" s="19">
        <f t="shared" si="26"/>
      </c>
      <c r="N75" s="5">
        <f t="shared" si="27"/>
      </c>
      <c r="O75" s="3">
        <f t="shared" si="19"/>
      </c>
      <c r="P75" s="3">
        <f aca="true" t="shared" si="28" ref="P75:P138">IF(D75="","",D75-2450000)</f>
      </c>
    </row>
    <row r="76" spans="1:16" ht="12.75">
      <c r="A76">
        <f aca="true" t="shared" si="29" ref="A76:A139">A75+1</f>
        <v>67</v>
      </c>
      <c r="B76" s="16">
        <f t="shared" si="20"/>
      </c>
      <c r="C76" s="32">
        <f t="shared" si="21"/>
      </c>
      <c r="D76" s="23"/>
      <c r="E76" s="23"/>
      <c r="F76" s="1">
        <f t="shared" si="22"/>
      </c>
      <c r="G76" s="3">
        <f t="shared" si="23"/>
      </c>
      <c r="H76" s="33">
        <f t="shared" si="18"/>
      </c>
      <c r="I76" s="5">
        <f t="shared" si="24"/>
      </c>
      <c r="J76" s="39"/>
      <c r="K76" s="45"/>
      <c r="L76" s="22">
        <f t="shared" si="25"/>
      </c>
      <c r="M76" s="19">
        <f t="shared" si="26"/>
      </c>
      <c r="N76" s="5">
        <f t="shared" si="27"/>
      </c>
      <c r="O76" s="3">
        <f t="shared" si="19"/>
      </c>
      <c r="P76" s="3">
        <f t="shared" si="28"/>
      </c>
    </row>
    <row r="77" spans="1:16" ht="12.75">
      <c r="A77">
        <f t="shared" si="29"/>
        <v>68</v>
      </c>
      <c r="B77" s="16">
        <f t="shared" si="20"/>
      </c>
      <c r="C77" s="32">
        <f t="shared" si="21"/>
      </c>
      <c r="D77" s="23"/>
      <c r="E77" s="23"/>
      <c r="F77" s="1">
        <f t="shared" si="22"/>
      </c>
      <c r="G77" s="3">
        <f t="shared" si="23"/>
      </c>
      <c r="H77" s="33">
        <f t="shared" si="18"/>
      </c>
      <c r="I77" s="5">
        <f t="shared" si="24"/>
      </c>
      <c r="J77" s="39"/>
      <c r="K77" s="45"/>
      <c r="L77" s="22">
        <f t="shared" si="25"/>
      </c>
      <c r="M77" s="19">
        <f t="shared" si="26"/>
      </c>
      <c r="N77" s="5">
        <f t="shared" si="27"/>
      </c>
      <c r="O77" s="3">
        <f t="shared" si="19"/>
      </c>
      <c r="P77" s="3">
        <f t="shared" si="28"/>
      </c>
    </row>
    <row r="78" spans="1:16" ht="12.75">
      <c r="A78">
        <f t="shared" si="29"/>
        <v>69</v>
      </c>
      <c r="B78" s="16">
        <f t="shared" si="20"/>
      </c>
      <c r="C78" s="32">
        <f t="shared" si="21"/>
      </c>
      <c r="D78" s="23"/>
      <c r="E78" s="23"/>
      <c r="F78" s="1">
        <f t="shared" si="22"/>
      </c>
      <c r="G78" s="3">
        <f t="shared" si="23"/>
      </c>
      <c r="H78" s="33">
        <f t="shared" si="18"/>
      </c>
      <c r="I78" s="5">
        <f t="shared" si="24"/>
      </c>
      <c r="J78" s="39"/>
      <c r="K78" s="45"/>
      <c r="L78" s="22">
        <f t="shared" si="25"/>
      </c>
      <c r="M78" s="19">
        <f t="shared" si="26"/>
      </c>
      <c r="N78" s="5">
        <f t="shared" si="27"/>
      </c>
      <c r="O78" s="3">
        <f t="shared" si="19"/>
      </c>
      <c r="P78" s="3">
        <f t="shared" si="28"/>
      </c>
    </row>
    <row r="79" spans="1:16" ht="12.75">
      <c r="A79">
        <f t="shared" si="29"/>
        <v>70</v>
      </c>
      <c r="B79" s="16">
        <f t="shared" si="20"/>
      </c>
      <c r="C79" s="32">
        <f t="shared" si="21"/>
      </c>
      <c r="D79" s="23"/>
      <c r="E79" s="23"/>
      <c r="F79" s="1">
        <f t="shared" si="22"/>
      </c>
      <c r="G79" s="3">
        <f t="shared" si="23"/>
      </c>
      <c r="H79" s="33">
        <f t="shared" si="18"/>
      </c>
      <c r="I79" s="5">
        <f t="shared" si="24"/>
      </c>
      <c r="J79" s="39"/>
      <c r="K79" s="45"/>
      <c r="L79" s="22">
        <f t="shared" si="25"/>
      </c>
      <c r="M79" s="19">
        <f t="shared" si="26"/>
      </c>
      <c r="N79" s="5">
        <f t="shared" si="27"/>
      </c>
      <c r="O79" s="3">
        <f t="shared" si="19"/>
      </c>
      <c r="P79" s="3">
        <f t="shared" si="28"/>
      </c>
    </row>
    <row r="80" spans="1:16" ht="12.75">
      <c r="A80">
        <f t="shared" si="29"/>
        <v>71</v>
      </c>
      <c r="B80" s="16">
        <f t="shared" si="20"/>
      </c>
      <c r="C80" s="32">
        <f t="shared" si="21"/>
      </c>
      <c r="D80" s="23"/>
      <c r="E80" s="23"/>
      <c r="F80" s="1">
        <f t="shared" si="22"/>
      </c>
      <c r="G80" s="3">
        <f t="shared" si="23"/>
      </c>
      <c r="H80" s="33">
        <f t="shared" si="18"/>
      </c>
      <c r="I80" s="5">
        <f t="shared" si="24"/>
      </c>
      <c r="J80" s="39"/>
      <c r="K80" s="45"/>
      <c r="L80" s="22">
        <f t="shared" si="25"/>
      </c>
      <c r="M80" s="19">
        <f t="shared" si="26"/>
      </c>
      <c r="N80" s="5">
        <f t="shared" si="27"/>
      </c>
      <c r="O80" s="3">
        <f t="shared" si="19"/>
      </c>
      <c r="P80" s="3">
        <f t="shared" si="28"/>
      </c>
    </row>
    <row r="81" spans="1:16" ht="12.75">
      <c r="A81">
        <f t="shared" si="29"/>
        <v>72</v>
      </c>
      <c r="B81" s="16">
        <f t="shared" si="20"/>
      </c>
      <c r="C81" s="32">
        <f t="shared" si="21"/>
      </c>
      <c r="D81" s="23"/>
      <c r="E81" s="23"/>
      <c r="F81" s="1">
        <f t="shared" si="22"/>
      </c>
      <c r="G81" s="3">
        <f t="shared" si="23"/>
      </c>
      <c r="H81" s="33">
        <f t="shared" si="18"/>
      </c>
      <c r="I81" s="5">
        <f t="shared" si="24"/>
      </c>
      <c r="J81" s="39"/>
      <c r="K81" s="45"/>
      <c r="L81" s="22">
        <f t="shared" si="25"/>
      </c>
      <c r="M81" s="19">
        <f t="shared" si="26"/>
      </c>
      <c r="N81" s="5">
        <f t="shared" si="27"/>
      </c>
      <c r="O81" s="3">
        <f t="shared" si="19"/>
      </c>
      <c r="P81" s="3">
        <f t="shared" si="28"/>
      </c>
    </row>
    <row r="82" spans="1:16" ht="12.75">
      <c r="A82">
        <f t="shared" si="29"/>
        <v>73</v>
      </c>
      <c r="B82" s="16">
        <f t="shared" si="20"/>
      </c>
      <c r="C82" s="32">
        <f t="shared" si="21"/>
      </c>
      <c r="D82" s="23"/>
      <c r="E82" s="23"/>
      <c r="F82" s="1">
        <f t="shared" si="22"/>
      </c>
      <c r="G82" s="3">
        <f t="shared" si="23"/>
      </c>
      <c r="H82" s="33">
        <f t="shared" si="18"/>
      </c>
      <c r="I82" s="5">
        <f t="shared" si="24"/>
      </c>
      <c r="J82" s="39"/>
      <c r="K82" s="45"/>
      <c r="L82" s="22">
        <f t="shared" si="25"/>
      </c>
      <c r="M82" s="19">
        <f t="shared" si="26"/>
      </c>
      <c r="N82" s="5">
        <f t="shared" si="27"/>
      </c>
      <c r="O82" s="3">
        <f t="shared" si="19"/>
      </c>
      <c r="P82" s="3">
        <f t="shared" si="28"/>
      </c>
    </row>
    <row r="83" spans="1:16" ht="12.75">
      <c r="A83">
        <f t="shared" si="29"/>
        <v>74</v>
      </c>
      <c r="B83" s="16">
        <f t="shared" si="20"/>
      </c>
      <c r="C83" s="32">
        <f t="shared" si="21"/>
      </c>
      <c r="D83" s="23"/>
      <c r="E83" s="23"/>
      <c r="F83" s="1">
        <f t="shared" si="22"/>
      </c>
      <c r="G83" s="3">
        <f t="shared" si="23"/>
      </c>
      <c r="H83" s="33">
        <f t="shared" si="18"/>
      </c>
      <c r="I83" s="5">
        <f t="shared" si="24"/>
      </c>
      <c r="J83" s="39"/>
      <c r="K83" s="45"/>
      <c r="L83" s="22">
        <f t="shared" si="25"/>
      </c>
      <c r="M83" s="19">
        <f t="shared" si="26"/>
      </c>
      <c r="N83" s="5">
        <f t="shared" si="27"/>
      </c>
      <c r="O83" s="3">
        <f t="shared" si="19"/>
      </c>
      <c r="P83" s="3">
        <f t="shared" si="28"/>
      </c>
    </row>
    <row r="84" spans="1:16" ht="12.75">
      <c r="A84">
        <f t="shared" si="29"/>
        <v>75</v>
      </c>
      <c r="B84" s="16">
        <f t="shared" si="20"/>
      </c>
      <c r="C84" s="32">
        <f t="shared" si="21"/>
      </c>
      <c r="D84" s="23"/>
      <c r="E84" s="23"/>
      <c r="F84" s="1">
        <f t="shared" si="22"/>
      </c>
      <c r="G84" s="3">
        <f t="shared" si="23"/>
      </c>
      <c r="H84" s="33">
        <f t="shared" si="18"/>
      </c>
      <c r="I84" s="5">
        <f t="shared" si="24"/>
      </c>
      <c r="J84" s="39"/>
      <c r="K84" s="45"/>
      <c r="L84" s="22">
        <f t="shared" si="25"/>
      </c>
      <c r="M84" s="19">
        <f t="shared" si="26"/>
      </c>
      <c r="N84" s="5">
        <f t="shared" si="27"/>
      </c>
      <c r="O84" s="3">
        <f t="shared" si="19"/>
      </c>
      <c r="P84" s="3">
        <f t="shared" si="28"/>
      </c>
    </row>
    <row r="85" spans="1:16" ht="12.75">
      <c r="A85">
        <f t="shared" si="29"/>
        <v>76</v>
      </c>
      <c r="B85" s="16">
        <f t="shared" si="20"/>
      </c>
      <c r="C85" s="32">
        <f t="shared" si="21"/>
      </c>
      <c r="D85" s="23"/>
      <c r="E85" s="23"/>
      <c r="F85" s="1">
        <f t="shared" si="22"/>
      </c>
      <c r="G85" s="3">
        <f t="shared" si="23"/>
      </c>
      <c r="H85" s="33">
        <f t="shared" si="18"/>
      </c>
      <c r="I85" s="5">
        <f t="shared" si="24"/>
      </c>
      <c r="J85" s="39"/>
      <c r="K85" s="45"/>
      <c r="L85" s="22">
        <f t="shared" si="25"/>
      </c>
      <c r="M85" s="19">
        <f t="shared" si="26"/>
      </c>
      <c r="N85" s="5">
        <f t="shared" si="27"/>
      </c>
      <c r="O85" s="3">
        <f t="shared" si="19"/>
      </c>
      <c r="P85" s="3">
        <f t="shared" si="28"/>
      </c>
    </row>
    <row r="86" spans="1:16" ht="12.75">
      <c r="A86">
        <f t="shared" si="29"/>
        <v>77</v>
      </c>
      <c r="B86" s="16">
        <f t="shared" si="20"/>
      </c>
      <c r="C86" s="32">
        <f t="shared" si="21"/>
      </c>
      <c r="D86" s="23"/>
      <c r="E86" s="23"/>
      <c r="F86" s="1">
        <f t="shared" si="22"/>
      </c>
      <c r="G86" s="3">
        <f t="shared" si="23"/>
      </c>
      <c r="H86" s="33">
        <f t="shared" si="18"/>
      </c>
      <c r="I86" s="5">
        <f t="shared" si="24"/>
      </c>
      <c r="J86" s="39"/>
      <c r="K86" s="45"/>
      <c r="L86" s="22">
        <f t="shared" si="25"/>
      </c>
      <c r="M86" s="19">
        <f t="shared" si="26"/>
      </c>
      <c r="N86" s="5">
        <f t="shared" si="27"/>
      </c>
      <c r="O86" s="3">
        <f t="shared" si="19"/>
      </c>
      <c r="P86" s="3">
        <f t="shared" si="28"/>
      </c>
    </row>
    <row r="87" spans="1:16" ht="12.75">
      <c r="A87">
        <f t="shared" si="29"/>
        <v>78</v>
      </c>
      <c r="B87" s="16">
        <f t="shared" si="20"/>
      </c>
      <c r="C87" s="32">
        <f t="shared" si="21"/>
      </c>
      <c r="D87" s="23"/>
      <c r="E87" s="23"/>
      <c r="F87" s="1">
        <f t="shared" si="22"/>
      </c>
      <c r="G87" s="3">
        <f t="shared" si="23"/>
      </c>
      <c r="H87" s="33">
        <f t="shared" si="18"/>
      </c>
      <c r="I87" s="5">
        <f t="shared" si="24"/>
      </c>
      <c r="J87" s="39"/>
      <c r="K87" s="45"/>
      <c r="L87" s="22">
        <f t="shared" si="25"/>
      </c>
      <c r="M87" s="19">
        <f t="shared" si="26"/>
      </c>
      <c r="N87" s="5">
        <f t="shared" si="27"/>
      </c>
      <c r="O87" s="3">
        <f t="shared" si="19"/>
      </c>
      <c r="P87" s="3">
        <f t="shared" si="28"/>
      </c>
    </row>
    <row r="88" spans="1:16" ht="12.75">
      <c r="A88">
        <f t="shared" si="29"/>
        <v>79</v>
      </c>
      <c r="B88" s="16">
        <f t="shared" si="20"/>
      </c>
      <c r="C88" s="32">
        <f t="shared" si="21"/>
      </c>
      <c r="D88" s="23"/>
      <c r="E88" s="23"/>
      <c r="F88" s="1">
        <f t="shared" si="22"/>
      </c>
      <c r="G88" s="3">
        <f t="shared" si="23"/>
      </c>
      <c r="H88" s="33">
        <f t="shared" si="18"/>
      </c>
      <c r="I88" s="5">
        <f t="shared" si="24"/>
      </c>
      <c r="J88" s="39"/>
      <c r="K88" s="45"/>
      <c r="L88" s="22">
        <f t="shared" si="25"/>
      </c>
      <c r="M88" s="19">
        <f t="shared" si="26"/>
      </c>
      <c r="N88" s="5">
        <f t="shared" si="27"/>
      </c>
      <c r="O88" s="3">
        <f t="shared" si="19"/>
      </c>
      <c r="P88" s="3">
        <f t="shared" si="28"/>
      </c>
    </row>
    <row r="89" spans="1:16" ht="12.75">
      <c r="A89">
        <f t="shared" si="29"/>
        <v>80</v>
      </c>
      <c r="B89" s="16">
        <f t="shared" si="20"/>
      </c>
      <c r="C89" s="32">
        <f t="shared" si="21"/>
      </c>
      <c r="D89" s="23"/>
      <c r="E89" s="23"/>
      <c r="F89" s="1">
        <f t="shared" si="22"/>
      </c>
      <c r="G89" s="3">
        <f t="shared" si="23"/>
      </c>
      <c r="H89" s="33">
        <f t="shared" si="18"/>
      </c>
      <c r="I89" s="5">
        <f t="shared" si="24"/>
      </c>
      <c r="J89" s="39"/>
      <c r="K89" s="45"/>
      <c r="L89" s="22">
        <f t="shared" si="25"/>
      </c>
      <c r="M89" s="19">
        <f t="shared" si="26"/>
      </c>
      <c r="N89" s="5">
        <f t="shared" si="27"/>
      </c>
      <c r="O89" s="3">
        <f t="shared" si="19"/>
      </c>
      <c r="P89" s="3">
        <f t="shared" si="28"/>
      </c>
    </row>
    <row r="90" spans="1:16" ht="12.75">
      <c r="A90">
        <f t="shared" si="29"/>
        <v>81</v>
      </c>
      <c r="B90" s="16">
        <f t="shared" si="20"/>
      </c>
      <c r="C90" s="32">
        <f t="shared" si="21"/>
      </c>
      <c r="D90" s="23"/>
      <c r="E90" s="23"/>
      <c r="F90" s="1">
        <f t="shared" si="22"/>
      </c>
      <c r="G90" s="3">
        <f t="shared" si="23"/>
      </c>
      <c r="H90" s="33">
        <f t="shared" si="18"/>
      </c>
      <c r="I90" s="5">
        <f t="shared" si="24"/>
      </c>
      <c r="J90" s="39"/>
      <c r="K90" s="45"/>
      <c r="L90" s="22">
        <f t="shared" si="25"/>
      </c>
      <c r="M90" s="19">
        <f t="shared" si="26"/>
      </c>
      <c r="N90" s="5">
        <f t="shared" si="27"/>
      </c>
      <c r="O90" s="3">
        <f t="shared" si="19"/>
      </c>
      <c r="P90" s="3">
        <f t="shared" si="28"/>
      </c>
    </row>
    <row r="91" spans="1:16" ht="12.75">
      <c r="A91">
        <f t="shared" si="29"/>
        <v>82</v>
      </c>
      <c r="B91" s="16">
        <f t="shared" si="20"/>
      </c>
      <c r="C91" s="32">
        <f t="shared" si="21"/>
      </c>
      <c r="D91" s="23"/>
      <c r="E91" s="23"/>
      <c r="F91" s="1">
        <f aca="true" t="shared" si="30" ref="F91:F122">IF(D91&lt;&gt;"",D91-jd0,"")</f>
      </c>
      <c r="G91" s="3">
        <f aca="true" t="shared" si="31" ref="G91:G122">IF(D91&lt;&gt;"",(D91-jd0)/p,"")</f>
      </c>
      <c r="H91" s="33">
        <f t="shared" si="18"/>
      </c>
      <c r="I91" s="5">
        <f aca="true" t="shared" si="32" ref="I91:I122">IF(D91&lt;&gt;"",(G91-ROUND(G91,0))*p*24*60,"")</f>
      </c>
      <c r="J91" s="39"/>
      <c r="K91" s="45"/>
      <c r="L91" s="22">
        <f aca="true" t="shared" si="33" ref="L91:L122">IF(D91&lt;&gt;"",J91-jd0opt,"")</f>
      </c>
      <c r="M91" s="19">
        <f aca="true" t="shared" si="34" ref="M91:M122">IF(D91&lt;&gt;"",(J91-jd0opt)/popt,"")</f>
      </c>
      <c r="N91" s="5">
        <f aca="true" t="shared" si="35" ref="N91:N122">IF(D91&lt;&gt;"",(M91-H91)*p*24*60*60,"")</f>
      </c>
      <c r="O91" s="3">
        <f t="shared" si="19"/>
      </c>
      <c r="P91" s="3">
        <f t="shared" si="28"/>
      </c>
    </row>
    <row r="92" spans="1:16" ht="12.75">
      <c r="A92">
        <f t="shared" si="29"/>
        <v>83</v>
      </c>
      <c r="B92" s="16">
        <f t="shared" si="20"/>
      </c>
      <c r="C92" s="32">
        <f t="shared" si="21"/>
      </c>
      <c r="D92" s="23"/>
      <c r="E92" s="23"/>
      <c r="F92" s="1">
        <f t="shared" si="30"/>
      </c>
      <c r="G92" s="3">
        <f t="shared" si="31"/>
      </c>
      <c r="H92" s="33">
        <f t="shared" si="18"/>
      </c>
      <c r="I92" s="5">
        <f t="shared" si="32"/>
      </c>
      <c r="J92" s="39"/>
      <c r="K92" s="45"/>
      <c r="L92" s="22">
        <f t="shared" si="33"/>
      </c>
      <c r="M92" s="19">
        <f t="shared" si="34"/>
      </c>
      <c r="N92" s="5">
        <f t="shared" si="35"/>
      </c>
      <c r="O92" s="3">
        <f t="shared" si="19"/>
      </c>
      <c r="P92" s="3">
        <f t="shared" si="28"/>
      </c>
    </row>
    <row r="93" spans="1:16" ht="12.75">
      <c r="A93">
        <f t="shared" si="29"/>
        <v>84</v>
      </c>
      <c r="B93" s="16">
        <f t="shared" si="20"/>
      </c>
      <c r="C93" s="32">
        <f t="shared" si="21"/>
      </c>
      <c r="D93" s="23"/>
      <c r="E93" s="23"/>
      <c r="F93" s="1">
        <f t="shared" si="30"/>
      </c>
      <c r="G93" s="3">
        <f t="shared" si="31"/>
      </c>
      <c r="H93" s="33">
        <f t="shared" si="18"/>
      </c>
      <c r="I93" s="5">
        <f t="shared" si="32"/>
      </c>
      <c r="J93" s="39"/>
      <c r="K93" s="45"/>
      <c r="L93" s="22">
        <f t="shared" si="33"/>
      </c>
      <c r="M93" s="19">
        <f t="shared" si="34"/>
      </c>
      <c r="N93" s="5">
        <f t="shared" si="35"/>
      </c>
      <c r="O93" s="3">
        <f t="shared" si="19"/>
      </c>
      <c r="P93" s="3">
        <f t="shared" si="28"/>
      </c>
    </row>
    <row r="94" spans="1:16" ht="12.75">
      <c r="A94">
        <f t="shared" si="29"/>
        <v>85</v>
      </c>
      <c r="B94" s="16">
        <f t="shared" si="20"/>
      </c>
      <c r="C94" s="32">
        <f t="shared" si="21"/>
      </c>
      <c r="D94" s="23"/>
      <c r="E94" s="23"/>
      <c r="F94" s="1">
        <f t="shared" si="30"/>
      </c>
      <c r="G94" s="3">
        <f t="shared" si="31"/>
      </c>
      <c r="H94" s="33">
        <f t="shared" si="18"/>
      </c>
      <c r="I94" s="5">
        <f t="shared" si="32"/>
      </c>
      <c r="J94" s="39"/>
      <c r="K94" s="45"/>
      <c r="L94" s="22">
        <f t="shared" si="33"/>
      </c>
      <c r="M94" s="19">
        <f t="shared" si="34"/>
      </c>
      <c r="N94" s="5">
        <f t="shared" si="35"/>
      </c>
      <c r="O94" s="3">
        <f t="shared" si="19"/>
      </c>
      <c r="P94" s="3">
        <f t="shared" si="28"/>
      </c>
    </row>
    <row r="95" spans="1:16" ht="12.75">
      <c r="A95">
        <f t="shared" si="29"/>
        <v>86</v>
      </c>
      <c r="B95" s="16">
        <f t="shared" si="20"/>
      </c>
      <c r="C95" s="32">
        <f t="shared" si="21"/>
      </c>
      <c r="D95" s="23"/>
      <c r="E95" s="23"/>
      <c r="F95" s="1">
        <f t="shared" si="30"/>
      </c>
      <c r="G95" s="3">
        <f t="shared" si="31"/>
      </c>
      <c r="H95" s="33">
        <f aca="true" t="shared" si="36" ref="H95:H158">IF(D95&lt;&gt;"",ROUND(G95,0),"")</f>
      </c>
      <c r="I95" s="5">
        <f t="shared" si="32"/>
      </c>
      <c r="J95" s="39"/>
      <c r="K95" s="45"/>
      <c r="L95" s="22">
        <f t="shared" si="33"/>
      </c>
      <c r="M95" s="19">
        <f t="shared" si="34"/>
      </c>
      <c r="N95" s="5">
        <f t="shared" si="35"/>
      </c>
      <c r="O95" s="3">
        <f aca="true" t="shared" si="37" ref="O95:O158">IF(D95&lt;&gt;"",E95*24*3600,"")</f>
      </c>
      <c r="P95" s="3">
        <f t="shared" si="28"/>
      </c>
    </row>
    <row r="96" spans="1:16" ht="12.75">
      <c r="A96">
        <f t="shared" si="29"/>
        <v>87</v>
      </c>
      <c r="B96" s="16">
        <f aca="true" t="shared" si="38" ref="B96:B159">IF(D96&lt;&gt;"",dateAnfang+D96-jdAnfang,"")</f>
      </c>
      <c r="C96" s="32">
        <f aca="true" t="shared" si="39" ref="C96:C159">IF(D96&lt;&gt;"",B96,"")</f>
      </c>
      <c r="D96" s="23"/>
      <c r="E96" s="23"/>
      <c r="F96" s="1">
        <f t="shared" si="30"/>
      </c>
      <c r="G96" s="3">
        <f t="shared" si="31"/>
      </c>
      <c r="H96" s="33">
        <f t="shared" si="36"/>
      </c>
      <c r="I96" s="5">
        <f t="shared" si="32"/>
      </c>
      <c r="J96" s="39"/>
      <c r="K96" s="45"/>
      <c r="L96" s="22">
        <f t="shared" si="33"/>
      </c>
      <c r="M96" s="19">
        <f t="shared" si="34"/>
      </c>
      <c r="N96" s="5">
        <f t="shared" si="35"/>
      </c>
      <c r="O96" s="3">
        <f t="shared" si="37"/>
      </c>
      <c r="P96" s="3">
        <f t="shared" si="28"/>
      </c>
    </row>
    <row r="97" spans="1:16" ht="12.75">
      <c r="A97">
        <f t="shared" si="29"/>
        <v>88</v>
      </c>
      <c r="B97" s="16">
        <f t="shared" si="38"/>
      </c>
      <c r="C97" s="32">
        <f t="shared" si="39"/>
      </c>
      <c r="D97" s="23"/>
      <c r="E97" s="23"/>
      <c r="F97" s="1">
        <f t="shared" si="30"/>
      </c>
      <c r="G97" s="3">
        <f t="shared" si="31"/>
      </c>
      <c r="H97" s="33">
        <f t="shared" si="36"/>
      </c>
      <c r="I97" s="5">
        <f t="shared" si="32"/>
      </c>
      <c r="J97" s="39"/>
      <c r="K97" s="45"/>
      <c r="L97" s="22">
        <f t="shared" si="33"/>
      </c>
      <c r="M97" s="19">
        <f t="shared" si="34"/>
      </c>
      <c r="N97" s="5">
        <f t="shared" si="35"/>
      </c>
      <c r="O97" s="3">
        <f t="shared" si="37"/>
      </c>
      <c r="P97" s="3">
        <f t="shared" si="28"/>
      </c>
    </row>
    <row r="98" spans="1:16" ht="12.75">
      <c r="A98">
        <f t="shared" si="29"/>
        <v>89</v>
      </c>
      <c r="B98" s="16">
        <f t="shared" si="38"/>
      </c>
      <c r="C98" s="32">
        <f t="shared" si="39"/>
      </c>
      <c r="D98" s="23"/>
      <c r="E98" s="23"/>
      <c r="F98" s="1">
        <f t="shared" si="30"/>
      </c>
      <c r="G98" s="3">
        <f t="shared" si="31"/>
      </c>
      <c r="H98" s="33">
        <f t="shared" si="36"/>
      </c>
      <c r="I98" s="5">
        <f t="shared" si="32"/>
      </c>
      <c r="J98" s="39"/>
      <c r="K98" s="45"/>
      <c r="L98" s="22">
        <f t="shared" si="33"/>
      </c>
      <c r="M98" s="19">
        <f t="shared" si="34"/>
      </c>
      <c r="N98" s="5">
        <f t="shared" si="35"/>
      </c>
      <c r="O98" s="3">
        <f t="shared" si="37"/>
      </c>
      <c r="P98" s="3">
        <f t="shared" si="28"/>
      </c>
    </row>
    <row r="99" spans="1:16" ht="12.75">
      <c r="A99">
        <f t="shared" si="29"/>
        <v>90</v>
      </c>
      <c r="B99" s="16">
        <f t="shared" si="38"/>
      </c>
      <c r="C99" s="32">
        <f t="shared" si="39"/>
      </c>
      <c r="D99" s="23"/>
      <c r="E99" s="23"/>
      <c r="F99" s="1">
        <f t="shared" si="30"/>
      </c>
      <c r="G99" s="3">
        <f t="shared" si="31"/>
      </c>
      <c r="H99" s="33">
        <f t="shared" si="36"/>
      </c>
      <c r="I99" s="5">
        <f t="shared" si="32"/>
      </c>
      <c r="J99" s="39"/>
      <c r="K99" s="45"/>
      <c r="L99" s="22">
        <f t="shared" si="33"/>
      </c>
      <c r="M99" s="19">
        <f t="shared" si="34"/>
      </c>
      <c r="N99" s="5">
        <f t="shared" si="35"/>
      </c>
      <c r="O99" s="3">
        <f t="shared" si="37"/>
      </c>
      <c r="P99" s="3">
        <f t="shared" si="28"/>
      </c>
    </row>
    <row r="100" spans="1:16" ht="12.75">
      <c r="A100">
        <f t="shared" si="29"/>
        <v>91</v>
      </c>
      <c r="B100" s="16">
        <f t="shared" si="38"/>
      </c>
      <c r="C100" s="32">
        <f t="shared" si="39"/>
      </c>
      <c r="D100" s="23"/>
      <c r="E100" s="23"/>
      <c r="F100" s="1">
        <f t="shared" si="30"/>
      </c>
      <c r="G100" s="3">
        <f t="shared" si="31"/>
      </c>
      <c r="H100" s="33">
        <f t="shared" si="36"/>
      </c>
      <c r="I100" s="5">
        <f t="shared" si="32"/>
      </c>
      <c r="J100" s="39"/>
      <c r="K100" s="45"/>
      <c r="L100" s="22">
        <f t="shared" si="33"/>
      </c>
      <c r="M100" s="19">
        <f t="shared" si="34"/>
      </c>
      <c r="N100" s="5">
        <f t="shared" si="35"/>
      </c>
      <c r="O100" s="3">
        <f t="shared" si="37"/>
      </c>
      <c r="P100" s="3">
        <f t="shared" si="28"/>
      </c>
    </row>
    <row r="101" spans="1:16" ht="12.75">
      <c r="A101">
        <f t="shared" si="29"/>
        <v>92</v>
      </c>
      <c r="B101" s="16">
        <f t="shared" si="38"/>
      </c>
      <c r="C101" s="32">
        <f t="shared" si="39"/>
      </c>
      <c r="D101" s="23"/>
      <c r="E101" s="23"/>
      <c r="F101" s="1">
        <f t="shared" si="30"/>
      </c>
      <c r="G101" s="3">
        <f t="shared" si="31"/>
      </c>
      <c r="H101" s="33">
        <f t="shared" si="36"/>
      </c>
      <c r="I101" s="5">
        <f t="shared" si="32"/>
      </c>
      <c r="J101" s="39"/>
      <c r="K101" s="45"/>
      <c r="L101" s="22">
        <f t="shared" si="33"/>
      </c>
      <c r="M101" s="19">
        <f t="shared" si="34"/>
      </c>
      <c r="N101" s="5">
        <f t="shared" si="35"/>
      </c>
      <c r="O101" s="3">
        <f t="shared" si="37"/>
      </c>
      <c r="P101" s="3">
        <f t="shared" si="28"/>
      </c>
    </row>
    <row r="102" spans="1:16" ht="12.75">
      <c r="A102">
        <f t="shared" si="29"/>
        <v>93</v>
      </c>
      <c r="B102" s="16">
        <f t="shared" si="38"/>
      </c>
      <c r="C102" s="32">
        <f t="shared" si="39"/>
      </c>
      <c r="D102" s="23"/>
      <c r="E102" s="23"/>
      <c r="F102" s="1">
        <f t="shared" si="30"/>
      </c>
      <c r="G102" s="3">
        <f t="shared" si="31"/>
      </c>
      <c r="H102" s="33">
        <f t="shared" si="36"/>
      </c>
      <c r="I102" s="5">
        <f t="shared" si="32"/>
      </c>
      <c r="J102" s="39"/>
      <c r="K102" s="45"/>
      <c r="L102" s="22">
        <f t="shared" si="33"/>
      </c>
      <c r="M102" s="19">
        <f t="shared" si="34"/>
      </c>
      <c r="N102" s="5">
        <f t="shared" si="35"/>
      </c>
      <c r="O102" s="3">
        <f t="shared" si="37"/>
      </c>
      <c r="P102" s="3">
        <f t="shared" si="28"/>
      </c>
    </row>
    <row r="103" spans="1:16" ht="12.75">
      <c r="A103">
        <f t="shared" si="29"/>
        <v>94</v>
      </c>
      <c r="B103" s="16">
        <f t="shared" si="38"/>
      </c>
      <c r="C103" s="32">
        <f t="shared" si="39"/>
      </c>
      <c r="D103" s="23"/>
      <c r="E103" s="23"/>
      <c r="F103" s="1">
        <f t="shared" si="30"/>
      </c>
      <c r="G103" s="3">
        <f t="shared" si="31"/>
      </c>
      <c r="H103" s="33">
        <f t="shared" si="36"/>
      </c>
      <c r="I103" s="5">
        <f t="shared" si="32"/>
      </c>
      <c r="J103" s="39"/>
      <c r="K103" s="45"/>
      <c r="L103" s="22">
        <f t="shared" si="33"/>
      </c>
      <c r="M103" s="19">
        <f t="shared" si="34"/>
      </c>
      <c r="N103" s="5">
        <f t="shared" si="35"/>
      </c>
      <c r="O103" s="3">
        <f t="shared" si="37"/>
      </c>
      <c r="P103" s="3">
        <f t="shared" si="28"/>
      </c>
    </row>
    <row r="104" spans="1:16" ht="12.75">
      <c r="A104">
        <f t="shared" si="29"/>
        <v>95</v>
      </c>
      <c r="B104" s="16">
        <f t="shared" si="38"/>
      </c>
      <c r="C104" s="32">
        <f t="shared" si="39"/>
      </c>
      <c r="D104" s="23"/>
      <c r="E104" s="23"/>
      <c r="F104" s="1">
        <f t="shared" si="30"/>
      </c>
      <c r="G104" s="3">
        <f t="shared" si="31"/>
      </c>
      <c r="H104" s="33">
        <f t="shared" si="36"/>
      </c>
      <c r="I104" s="5">
        <f t="shared" si="32"/>
      </c>
      <c r="J104" s="39"/>
      <c r="K104" s="45"/>
      <c r="L104" s="22">
        <f t="shared" si="33"/>
      </c>
      <c r="M104" s="19">
        <f t="shared" si="34"/>
      </c>
      <c r="N104" s="5">
        <f t="shared" si="35"/>
      </c>
      <c r="O104" s="3">
        <f t="shared" si="37"/>
      </c>
      <c r="P104" s="3">
        <f t="shared" si="28"/>
      </c>
    </row>
    <row r="105" spans="1:16" ht="12.75">
      <c r="A105">
        <f t="shared" si="29"/>
        <v>96</v>
      </c>
      <c r="B105" s="16">
        <f t="shared" si="38"/>
      </c>
      <c r="C105" s="32">
        <f t="shared" si="39"/>
      </c>
      <c r="D105" s="23"/>
      <c r="E105" s="23"/>
      <c r="F105" s="1">
        <f t="shared" si="30"/>
      </c>
      <c r="G105" s="3">
        <f t="shared" si="31"/>
      </c>
      <c r="H105" s="33">
        <f t="shared" si="36"/>
      </c>
      <c r="I105" s="5">
        <f t="shared" si="32"/>
      </c>
      <c r="J105" s="39"/>
      <c r="K105" s="45"/>
      <c r="L105" s="22">
        <f t="shared" si="33"/>
      </c>
      <c r="M105" s="19">
        <f t="shared" si="34"/>
      </c>
      <c r="N105" s="5">
        <f t="shared" si="35"/>
      </c>
      <c r="O105" s="3">
        <f t="shared" si="37"/>
      </c>
      <c r="P105" s="3">
        <f t="shared" si="28"/>
      </c>
    </row>
    <row r="106" spans="1:16" ht="12.75">
      <c r="A106">
        <f t="shared" si="29"/>
        <v>97</v>
      </c>
      <c r="B106" s="16">
        <f t="shared" si="38"/>
      </c>
      <c r="C106" s="32">
        <f t="shared" si="39"/>
      </c>
      <c r="D106" s="23"/>
      <c r="E106" s="23"/>
      <c r="F106" s="1">
        <f t="shared" si="30"/>
      </c>
      <c r="G106" s="3">
        <f t="shared" si="31"/>
      </c>
      <c r="H106" s="33">
        <f t="shared" si="36"/>
      </c>
      <c r="I106" s="5">
        <f t="shared" si="32"/>
      </c>
      <c r="J106" s="39"/>
      <c r="K106" s="45"/>
      <c r="L106" s="22">
        <f t="shared" si="33"/>
      </c>
      <c r="M106" s="19">
        <f t="shared" si="34"/>
      </c>
      <c r="N106" s="5">
        <f t="shared" si="35"/>
      </c>
      <c r="O106" s="3">
        <f t="shared" si="37"/>
      </c>
      <c r="P106" s="3">
        <f t="shared" si="28"/>
      </c>
    </row>
    <row r="107" spans="1:16" ht="12.75">
      <c r="A107">
        <f t="shared" si="29"/>
        <v>98</v>
      </c>
      <c r="B107" s="16">
        <f t="shared" si="38"/>
      </c>
      <c r="C107" s="32">
        <f t="shared" si="39"/>
      </c>
      <c r="D107" s="23"/>
      <c r="E107" s="23"/>
      <c r="F107" s="1">
        <f t="shared" si="30"/>
      </c>
      <c r="G107" s="3">
        <f t="shared" si="31"/>
      </c>
      <c r="H107" s="33">
        <f t="shared" si="36"/>
      </c>
      <c r="I107" s="5">
        <f t="shared" si="32"/>
      </c>
      <c r="J107" s="39"/>
      <c r="K107" s="45"/>
      <c r="L107" s="22">
        <f t="shared" si="33"/>
      </c>
      <c r="M107" s="19">
        <f t="shared" si="34"/>
      </c>
      <c r="N107" s="5">
        <f t="shared" si="35"/>
      </c>
      <c r="O107" s="3">
        <f t="shared" si="37"/>
      </c>
      <c r="P107" s="3">
        <f t="shared" si="28"/>
      </c>
    </row>
    <row r="108" spans="1:16" ht="12.75">
      <c r="A108">
        <f t="shared" si="29"/>
        <v>99</v>
      </c>
      <c r="B108" s="16">
        <f t="shared" si="38"/>
      </c>
      <c r="C108" s="32">
        <f t="shared" si="39"/>
      </c>
      <c r="D108" s="23"/>
      <c r="E108" s="23"/>
      <c r="F108" s="1">
        <f t="shared" si="30"/>
      </c>
      <c r="G108" s="3">
        <f t="shared" si="31"/>
      </c>
      <c r="H108" s="33">
        <f t="shared" si="36"/>
      </c>
      <c r="I108" s="5">
        <f t="shared" si="32"/>
      </c>
      <c r="J108" s="39"/>
      <c r="K108" s="45"/>
      <c r="L108" s="22">
        <f t="shared" si="33"/>
      </c>
      <c r="M108" s="19">
        <f t="shared" si="34"/>
      </c>
      <c r="N108" s="5">
        <f t="shared" si="35"/>
      </c>
      <c r="O108" s="3">
        <f t="shared" si="37"/>
      </c>
      <c r="P108" s="3">
        <f t="shared" si="28"/>
      </c>
    </row>
    <row r="109" spans="1:16" ht="12.75">
      <c r="A109">
        <f t="shared" si="29"/>
        <v>100</v>
      </c>
      <c r="B109" s="16">
        <f t="shared" si="38"/>
      </c>
      <c r="C109" s="32">
        <f t="shared" si="39"/>
      </c>
      <c r="D109" s="23"/>
      <c r="E109" s="23"/>
      <c r="F109" s="1">
        <f t="shared" si="30"/>
      </c>
      <c r="G109" s="3">
        <f t="shared" si="31"/>
      </c>
      <c r="H109" s="33">
        <f t="shared" si="36"/>
      </c>
      <c r="I109" s="5">
        <f t="shared" si="32"/>
      </c>
      <c r="J109" s="39"/>
      <c r="K109" s="45"/>
      <c r="L109" s="22">
        <f t="shared" si="33"/>
      </c>
      <c r="M109" s="19">
        <f t="shared" si="34"/>
      </c>
      <c r="N109" s="5">
        <f t="shared" si="35"/>
      </c>
      <c r="O109" s="3">
        <f t="shared" si="37"/>
      </c>
      <c r="P109" s="3">
        <f t="shared" si="28"/>
      </c>
    </row>
    <row r="110" spans="1:16" ht="12.75">
      <c r="A110">
        <f t="shared" si="29"/>
        <v>101</v>
      </c>
      <c r="B110" s="16">
        <f t="shared" si="38"/>
      </c>
      <c r="C110" s="32">
        <f t="shared" si="39"/>
      </c>
      <c r="D110" s="23"/>
      <c r="E110" s="23"/>
      <c r="F110" s="1">
        <f t="shared" si="30"/>
      </c>
      <c r="G110" s="3">
        <f t="shared" si="31"/>
      </c>
      <c r="H110" s="33">
        <f t="shared" si="36"/>
      </c>
      <c r="I110" s="5">
        <f t="shared" si="32"/>
      </c>
      <c r="J110" s="39"/>
      <c r="K110" s="45"/>
      <c r="L110" s="22">
        <f t="shared" si="33"/>
      </c>
      <c r="M110" s="19">
        <f t="shared" si="34"/>
      </c>
      <c r="N110" s="5">
        <f t="shared" si="35"/>
      </c>
      <c r="O110" s="3">
        <f t="shared" si="37"/>
      </c>
      <c r="P110" s="3">
        <f t="shared" si="28"/>
      </c>
    </row>
    <row r="111" spans="1:16" ht="12.75">
      <c r="A111">
        <f t="shared" si="29"/>
        <v>102</v>
      </c>
      <c r="B111" s="16">
        <f t="shared" si="38"/>
      </c>
      <c r="C111" s="32">
        <f t="shared" si="39"/>
      </c>
      <c r="D111" s="23"/>
      <c r="E111" s="23"/>
      <c r="F111" s="1">
        <f t="shared" si="30"/>
      </c>
      <c r="G111" s="3">
        <f t="shared" si="31"/>
      </c>
      <c r="H111" s="33">
        <f t="shared" si="36"/>
      </c>
      <c r="I111" s="5">
        <f t="shared" si="32"/>
      </c>
      <c r="J111" s="39"/>
      <c r="K111" s="45"/>
      <c r="L111" s="22">
        <f t="shared" si="33"/>
      </c>
      <c r="M111" s="19">
        <f t="shared" si="34"/>
      </c>
      <c r="N111" s="5">
        <f t="shared" si="35"/>
      </c>
      <c r="O111" s="3">
        <f t="shared" si="37"/>
      </c>
      <c r="P111" s="3">
        <f t="shared" si="28"/>
      </c>
    </row>
    <row r="112" spans="1:16" ht="12.75">
      <c r="A112">
        <f t="shared" si="29"/>
        <v>103</v>
      </c>
      <c r="B112" s="16">
        <f t="shared" si="38"/>
      </c>
      <c r="C112" s="32">
        <f t="shared" si="39"/>
      </c>
      <c r="D112" s="23"/>
      <c r="E112" s="23"/>
      <c r="F112" s="1">
        <f t="shared" si="30"/>
      </c>
      <c r="G112" s="3">
        <f t="shared" si="31"/>
      </c>
      <c r="H112" s="33">
        <f t="shared" si="36"/>
      </c>
      <c r="I112" s="5">
        <f t="shared" si="32"/>
      </c>
      <c r="J112" s="39"/>
      <c r="K112" s="45"/>
      <c r="L112" s="22">
        <f t="shared" si="33"/>
      </c>
      <c r="M112" s="19">
        <f t="shared" si="34"/>
      </c>
      <c r="N112" s="5">
        <f t="shared" si="35"/>
      </c>
      <c r="O112" s="3">
        <f t="shared" si="37"/>
      </c>
      <c r="P112" s="3">
        <f t="shared" si="28"/>
      </c>
    </row>
    <row r="113" spans="1:16" ht="12.75">
      <c r="A113">
        <f t="shared" si="29"/>
        <v>104</v>
      </c>
      <c r="B113" s="16">
        <f t="shared" si="38"/>
      </c>
      <c r="C113" s="32">
        <f t="shared" si="39"/>
      </c>
      <c r="D113" s="23"/>
      <c r="E113" s="23"/>
      <c r="F113" s="1">
        <f t="shared" si="30"/>
      </c>
      <c r="G113" s="3">
        <f t="shared" si="31"/>
      </c>
      <c r="H113" s="33">
        <f t="shared" si="36"/>
      </c>
      <c r="I113" s="5">
        <f t="shared" si="32"/>
      </c>
      <c r="J113" s="39"/>
      <c r="K113" s="45"/>
      <c r="L113" s="22">
        <f t="shared" si="33"/>
      </c>
      <c r="M113" s="19">
        <f t="shared" si="34"/>
      </c>
      <c r="N113" s="5">
        <f t="shared" si="35"/>
      </c>
      <c r="O113" s="3">
        <f t="shared" si="37"/>
      </c>
      <c r="P113" s="3">
        <f t="shared" si="28"/>
      </c>
    </row>
    <row r="114" spans="1:16" ht="12.75">
      <c r="A114">
        <f t="shared" si="29"/>
        <v>105</v>
      </c>
      <c r="B114" s="16">
        <f t="shared" si="38"/>
      </c>
      <c r="C114" s="32">
        <f t="shared" si="39"/>
      </c>
      <c r="D114" s="23"/>
      <c r="E114" s="23"/>
      <c r="F114" s="1">
        <f t="shared" si="30"/>
      </c>
      <c r="G114" s="3">
        <f t="shared" si="31"/>
      </c>
      <c r="H114" s="33">
        <f t="shared" si="36"/>
      </c>
      <c r="I114" s="5">
        <f t="shared" si="32"/>
      </c>
      <c r="J114" s="39"/>
      <c r="K114" s="45"/>
      <c r="L114" s="22">
        <f t="shared" si="33"/>
      </c>
      <c r="M114" s="19">
        <f t="shared" si="34"/>
      </c>
      <c r="N114" s="5">
        <f t="shared" si="35"/>
      </c>
      <c r="O114" s="3">
        <f t="shared" si="37"/>
      </c>
      <c r="P114" s="3">
        <f t="shared" si="28"/>
      </c>
    </row>
    <row r="115" spans="1:16" ht="12.75">
      <c r="A115">
        <f t="shared" si="29"/>
        <v>106</v>
      </c>
      <c r="B115" s="16">
        <f t="shared" si="38"/>
      </c>
      <c r="C115" s="32">
        <f t="shared" si="39"/>
      </c>
      <c r="D115" s="23"/>
      <c r="E115" s="23"/>
      <c r="F115" s="1">
        <f t="shared" si="30"/>
      </c>
      <c r="G115" s="3">
        <f t="shared" si="31"/>
      </c>
      <c r="H115" s="33">
        <f t="shared" si="36"/>
      </c>
      <c r="I115" s="5">
        <f t="shared" si="32"/>
      </c>
      <c r="J115" s="39"/>
      <c r="K115" s="45"/>
      <c r="L115" s="22">
        <f t="shared" si="33"/>
      </c>
      <c r="M115" s="19">
        <f t="shared" si="34"/>
      </c>
      <c r="N115" s="5">
        <f t="shared" si="35"/>
      </c>
      <c r="O115" s="3">
        <f t="shared" si="37"/>
      </c>
      <c r="P115" s="3">
        <f t="shared" si="28"/>
      </c>
    </row>
    <row r="116" spans="1:16" ht="12.75">
      <c r="A116">
        <f t="shared" si="29"/>
        <v>107</v>
      </c>
      <c r="B116" s="16">
        <f t="shared" si="38"/>
      </c>
      <c r="C116" s="32">
        <f t="shared" si="39"/>
      </c>
      <c r="D116" s="23"/>
      <c r="E116" s="23"/>
      <c r="F116" s="1">
        <f t="shared" si="30"/>
      </c>
      <c r="G116" s="3">
        <f t="shared" si="31"/>
      </c>
      <c r="H116" s="33">
        <f t="shared" si="36"/>
      </c>
      <c r="I116" s="5">
        <f t="shared" si="32"/>
      </c>
      <c r="J116" s="39"/>
      <c r="K116" s="45"/>
      <c r="L116" s="22">
        <f t="shared" si="33"/>
      </c>
      <c r="M116" s="19">
        <f t="shared" si="34"/>
      </c>
      <c r="N116" s="5">
        <f t="shared" si="35"/>
      </c>
      <c r="O116" s="3">
        <f t="shared" si="37"/>
      </c>
      <c r="P116" s="3">
        <f t="shared" si="28"/>
      </c>
    </row>
    <row r="117" spans="1:16" ht="12.75">
      <c r="A117">
        <f t="shared" si="29"/>
        <v>108</v>
      </c>
      <c r="B117" s="16">
        <f t="shared" si="38"/>
      </c>
      <c r="C117" s="32">
        <f t="shared" si="39"/>
      </c>
      <c r="D117" s="23"/>
      <c r="E117" s="23"/>
      <c r="F117" s="1">
        <f t="shared" si="30"/>
      </c>
      <c r="G117" s="3">
        <f t="shared" si="31"/>
      </c>
      <c r="H117" s="33">
        <f t="shared" si="36"/>
      </c>
      <c r="I117" s="5">
        <f t="shared" si="32"/>
      </c>
      <c r="J117" s="39"/>
      <c r="K117" s="45"/>
      <c r="L117" s="22">
        <f t="shared" si="33"/>
      </c>
      <c r="M117" s="19">
        <f t="shared" si="34"/>
      </c>
      <c r="N117" s="5">
        <f t="shared" si="35"/>
      </c>
      <c r="O117" s="3">
        <f t="shared" si="37"/>
      </c>
      <c r="P117" s="3">
        <f t="shared" si="28"/>
      </c>
    </row>
    <row r="118" spans="1:16" ht="12.75">
      <c r="A118">
        <f t="shared" si="29"/>
        <v>109</v>
      </c>
      <c r="B118" s="16">
        <f t="shared" si="38"/>
      </c>
      <c r="C118" s="32">
        <f t="shared" si="39"/>
      </c>
      <c r="D118" s="23"/>
      <c r="E118" s="23"/>
      <c r="F118" s="1">
        <f t="shared" si="30"/>
      </c>
      <c r="G118" s="3">
        <f t="shared" si="31"/>
      </c>
      <c r="H118" s="33">
        <f t="shared" si="36"/>
      </c>
      <c r="I118" s="5">
        <f t="shared" si="32"/>
      </c>
      <c r="J118" s="39"/>
      <c r="K118" s="45"/>
      <c r="L118" s="22">
        <f t="shared" si="33"/>
      </c>
      <c r="M118" s="19">
        <f t="shared" si="34"/>
      </c>
      <c r="N118" s="5">
        <f t="shared" si="35"/>
      </c>
      <c r="O118" s="3">
        <f t="shared" si="37"/>
      </c>
      <c r="P118" s="3">
        <f t="shared" si="28"/>
      </c>
    </row>
    <row r="119" spans="1:16" ht="12.75">
      <c r="A119">
        <f t="shared" si="29"/>
        <v>110</v>
      </c>
      <c r="B119" s="16">
        <f t="shared" si="38"/>
      </c>
      <c r="C119" s="32">
        <f t="shared" si="39"/>
      </c>
      <c r="D119" s="23"/>
      <c r="E119" s="23"/>
      <c r="F119" s="1">
        <f t="shared" si="30"/>
      </c>
      <c r="G119" s="3">
        <f t="shared" si="31"/>
      </c>
      <c r="H119" s="33">
        <f t="shared" si="36"/>
      </c>
      <c r="I119" s="5">
        <f t="shared" si="32"/>
      </c>
      <c r="J119" s="39"/>
      <c r="K119" s="45"/>
      <c r="L119" s="22">
        <f t="shared" si="33"/>
      </c>
      <c r="M119" s="19">
        <f t="shared" si="34"/>
      </c>
      <c r="N119" s="5">
        <f t="shared" si="35"/>
      </c>
      <c r="O119" s="3">
        <f t="shared" si="37"/>
      </c>
      <c r="P119" s="3">
        <f t="shared" si="28"/>
      </c>
    </row>
    <row r="120" spans="1:16" ht="12.75">
      <c r="A120">
        <f t="shared" si="29"/>
        <v>111</v>
      </c>
      <c r="B120" s="16">
        <f t="shared" si="38"/>
      </c>
      <c r="C120" s="32">
        <f t="shared" si="39"/>
      </c>
      <c r="D120" s="23"/>
      <c r="E120" s="23"/>
      <c r="F120" s="1">
        <f t="shared" si="30"/>
      </c>
      <c r="G120" s="3">
        <f t="shared" si="31"/>
      </c>
      <c r="H120" s="33">
        <f t="shared" si="36"/>
      </c>
      <c r="I120" s="5">
        <f t="shared" si="32"/>
      </c>
      <c r="J120" s="39"/>
      <c r="K120" s="45"/>
      <c r="L120" s="22">
        <f t="shared" si="33"/>
      </c>
      <c r="M120" s="19">
        <f t="shared" si="34"/>
      </c>
      <c r="N120" s="5">
        <f t="shared" si="35"/>
      </c>
      <c r="O120" s="3">
        <f t="shared" si="37"/>
      </c>
      <c r="P120" s="3">
        <f t="shared" si="28"/>
      </c>
    </row>
    <row r="121" spans="1:16" ht="12.75">
      <c r="A121">
        <f t="shared" si="29"/>
        <v>112</v>
      </c>
      <c r="B121" s="16">
        <f t="shared" si="38"/>
      </c>
      <c r="C121" s="32">
        <f t="shared" si="39"/>
      </c>
      <c r="D121" s="23"/>
      <c r="E121" s="23"/>
      <c r="F121" s="1">
        <f t="shared" si="30"/>
      </c>
      <c r="G121" s="3">
        <f t="shared" si="31"/>
      </c>
      <c r="H121" s="33">
        <f t="shared" si="36"/>
      </c>
      <c r="I121" s="5">
        <f t="shared" si="32"/>
      </c>
      <c r="J121" s="39"/>
      <c r="K121" s="45"/>
      <c r="L121" s="22">
        <f t="shared" si="33"/>
      </c>
      <c r="M121" s="19">
        <f t="shared" si="34"/>
      </c>
      <c r="N121" s="5">
        <f t="shared" si="35"/>
      </c>
      <c r="O121" s="3">
        <f t="shared" si="37"/>
      </c>
      <c r="P121" s="3">
        <f t="shared" si="28"/>
      </c>
    </row>
    <row r="122" spans="1:16" ht="12.75">
      <c r="A122">
        <f t="shared" si="29"/>
        <v>113</v>
      </c>
      <c r="B122" s="16">
        <f t="shared" si="38"/>
      </c>
      <c r="C122" s="32">
        <f t="shared" si="39"/>
      </c>
      <c r="D122" s="23"/>
      <c r="E122" s="23"/>
      <c r="F122" s="1">
        <f t="shared" si="30"/>
      </c>
      <c r="G122" s="3">
        <f t="shared" si="31"/>
      </c>
      <c r="H122" s="33">
        <f t="shared" si="36"/>
      </c>
      <c r="I122" s="5">
        <f t="shared" si="32"/>
      </c>
      <c r="J122" s="39"/>
      <c r="K122" s="45"/>
      <c r="L122" s="22">
        <f t="shared" si="33"/>
      </c>
      <c r="M122" s="19">
        <f t="shared" si="34"/>
      </c>
      <c r="N122" s="5">
        <f t="shared" si="35"/>
      </c>
      <c r="O122" s="3">
        <f t="shared" si="37"/>
      </c>
      <c r="P122" s="3">
        <f t="shared" si="28"/>
      </c>
    </row>
    <row r="123" spans="1:16" ht="12.75">
      <c r="A123">
        <f t="shared" si="29"/>
        <v>114</v>
      </c>
      <c r="B123" s="16">
        <f t="shared" si="38"/>
      </c>
      <c r="C123" s="32">
        <f t="shared" si="39"/>
      </c>
      <c r="D123" s="23"/>
      <c r="E123" s="23"/>
      <c r="F123" s="1">
        <f aca="true" t="shared" si="40" ref="F123:F154">IF(D123&lt;&gt;"",D123-jd0,"")</f>
      </c>
      <c r="G123" s="3">
        <f aca="true" t="shared" si="41" ref="G123:G154">IF(D123&lt;&gt;"",(D123-jd0)/p,"")</f>
      </c>
      <c r="H123" s="33">
        <f t="shared" si="36"/>
      </c>
      <c r="I123" s="5">
        <f aca="true" t="shared" si="42" ref="I123:I154">IF(D123&lt;&gt;"",(G123-ROUND(G123,0))*p*24*60,"")</f>
      </c>
      <c r="J123" s="39"/>
      <c r="K123" s="45"/>
      <c r="L123" s="22">
        <f aca="true" t="shared" si="43" ref="L123:L154">IF(D123&lt;&gt;"",J123-jd0opt,"")</f>
      </c>
      <c r="M123" s="19">
        <f aca="true" t="shared" si="44" ref="M123:M154">IF(D123&lt;&gt;"",(J123-jd0opt)/popt,"")</f>
      </c>
      <c r="N123" s="5">
        <f aca="true" t="shared" si="45" ref="N123:N154">IF(D123&lt;&gt;"",(M123-H123)*p*24*60*60,"")</f>
      </c>
      <c r="O123" s="3">
        <f t="shared" si="37"/>
      </c>
      <c r="P123" s="3">
        <f t="shared" si="28"/>
      </c>
    </row>
    <row r="124" spans="1:16" ht="12.75">
      <c r="A124">
        <f t="shared" si="29"/>
        <v>115</v>
      </c>
      <c r="B124" s="16">
        <f t="shared" si="38"/>
      </c>
      <c r="C124" s="32">
        <f t="shared" si="39"/>
      </c>
      <c r="D124" s="23"/>
      <c r="E124" s="23"/>
      <c r="F124" s="1">
        <f t="shared" si="40"/>
      </c>
      <c r="G124" s="3">
        <f t="shared" si="41"/>
      </c>
      <c r="H124" s="33">
        <f t="shared" si="36"/>
      </c>
      <c r="I124" s="5">
        <f t="shared" si="42"/>
      </c>
      <c r="J124" s="39"/>
      <c r="K124" s="45"/>
      <c r="L124" s="22">
        <f t="shared" si="43"/>
      </c>
      <c r="M124" s="19">
        <f t="shared" si="44"/>
      </c>
      <c r="N124" s="5">
        <f t="shared" si="45"/>
      </c>
      <c r="O124" s="3">
        <f t="shared" si="37"/>
      </c>
      <c r="P124" s="3">
        <f t="shared" si="28"/>
      </c>
    </row>
    <row r="125" spans="1:16" ht="12.75">
      <c r="A125">
        <f t="shared" si="29"/>
        <v>116</v>
      </c>
      <c r="B125" s="16">
        <f t="shared" si="38"/>
      </c>
      <c r="C125" s="32">
        <f t="shared" si="39"/>
      </c>
      <c r="D125" s="23"/>
      <c r="E125" s="23"/>
      <c r="F125" s="1">
        <f t="shared" si="40"/>
      </c>
      <c r="G125" s="3">
        <f t="shared" si="41"/>
      </c>
      <c r="H125" s="33">
        <f t="shared" si="36"/>
      </c>
      <c r="I125" s="5">
        <f t="shared" si="42"/>
      </c>
      <c r="J125" s="39"/>
      <c r="K125" s="45"/>
      <c r="L125" s="22">
        <f t="shared" si="43"/>
      </c>
      <c r="M125" s="19">
        <f t="shared" si="44"/>
      </c>
      <c r="N125" s="5">
        <f t="shared" si="45"/>
      </c>
      <c r="O125" s="3">
        <f t="shared" si="37"/>
      </c>
      <c r="P125" s="3">
        <f t="shared" si="28"/>
      </c>
    </row>
    <row r="126" spans="1:16" ht="12.75">
      <c r="A126">
        <f t="shared" si="29"/>
        <v>117</v>
      </c>
      <c r="B126" s="16">
        <f t="shared" si="38"/>
      </c>
      <c r="C126" s="32">
        <f t="shared" si="39"/>
      </c>
      <c r="D126" s="23"/>
      <c r="E126" s="23"/>
      <c r="F126" s="1">
        <f t="shared" si="40"/>
      </c>
      <c r="G126" s="3">
        <f t="shared" si="41"/>
      </c>
      <c r="H126" s="33">
        <f t="shared" si="36"/>
      </c>
      <c r="I126" s="5">
        <f t="shared" si="42"/>
      </c>
      <c r="J126" s="39"/>
      <c r="K126" s="45"/>
      <c r="L126" s="22">
        <f t="shared" si="43"/>
      </c>
      <c r="M126" s="19">
        <f t="shared" si="44"/>
      </c>
      <c r="N126" s="5">
        <f t="shared" si="45"/>
      </c>
      <c r="O126" s="3">
        <f t="shared" si="37"/>
      </c>
      <c r="P126" s="3">
        <f t="shared" si="28"/>
      </c>
    </row>
    <row r="127" spans="1:16" ht="12.75">
      <c r="A127">
        <f t="shared" si="29"/>
        <v>118</v>
      </c>
      <c r="B127" s="16">
        <f t="shared" si="38"/>
      </c>
      <c r="C127" s="32">
        <f t="shared" si="39"/>
      </c>
      <c r="D127" s="23"/>
      <c r="E127" s="23"/>
      <c r="F127" s="1">
        <f t="shared" si="40"/>
      </c>
      <c r="G127" s="3">
        <f t="shared" si="41"/>
      </c>
      <c r="H127" s="33">
        <f t="shared" si="36"/>
      </c>
      <c r="I127" s="5">
        <f t="shared" si="42"/>
      </c>
      <c r="J127" s="39"/>
      <c r="K127" s="45"/>
      <c r="L127" s="22">
        <f t="shared" si="43"/>
      </c>
      <c r="M127" s="19">
        <f t="shared" si="44"/>
      </c>
      <c r="N127" s="5">
        <f t="shared" si="45"/>
      </c>
      <c r="O127" s="3">
        <f t="shared" si="37"/>
      </c>
      <c r="P127" s="3">
        <f t="shared" si="28"/>
      </c>
    </row>
    <row r="128" spans="1:16" ht="12.75">
      <c r="A128">
        <f t="shared" si="29"/>
        <v>119</v>
      </c>
      <c r="B128" s="16">
        <f t="shared" si="38"/>
      </c>
      <c r="C128" s="32">
        <f t="shared" si="39"/>
      </c>
      <c r="D128" s="23"/>
      <c r="E128" s="23"/>
      <c r="F128" s="1">
        <f t="shared" si="40"/>
      </c>
      <c r="G128" s="3">
        <f t="shared" si="41"/>
      </c>
      <c r="H128" s="33">
        <f t="shared" si="36"/>
      </c>
      <c r="I128" s="5">
        <f t="shared" si="42"/>
      </c>
      <c r="J128" s="39"/>
      <c r="K128" s="45"/>
      <c r="L128" s="22">
        <f t="shared" si="43"/>
      </c>
      <c r="M128" s="19">
        <f t="shared" si="44"/>
      </c>
      <c r="N128" s="5">
        <f t="shared" si="45"/>
      </c>
      <c r="O128" s="3">
        <f t="shared" si="37"/>
      </c>
      <c r="P128" s="3">
        <f t="shared" si="28"/>
      </c>
    </row>
    <row r="129" spans="1:16" ht="12.75">
      <c r="A129">
        <f t="shared" si="29"/>
        <v>120</v>
      </c>
      <c r="B129" s="16">
        <f t="shared" si="38"/>
      </c>
      <c r="C129" s="32">
        <f t="shared" si="39"/>
      </c>
      <c r="D129" s="23"/>
      <c r="E129" s="23"/>
      <c r="F129" s="1">
        <f t="shared" si="40"/>
      </c>
      <c r="G129" s="3">
        <f t="shared" si="41"/>
      </c>
      <c r="H129" s="33">
        <f t="shared" si="36"/>
      </c>
      <c r="I129" s="5">
        <f t="shared" si="42"/>
      </c>
      <c r="J129" s="39"/>
      <c r="K129" s="45"/>
      <c r="L129" s="22">
        <f t="shared" si="43"/>
      </c>
      <c r="M129" s="19">
        <f t="shared" si="44"/>
      </c>
      <c r="N129" s="5">
        <f t="shared" si="45"/>
      </c>
      <c r="O129" s="3">
        <f t="shared" si="37"/>
      </c>
      <c r="P129" s="3">
        <f t="shared" si="28"/>
      </c>
    </row>
    <row r="130" spans="1:16" ht="12.75">
      <c r="A130">
        <f t="shared" si="29"/>
        <v>121</v>
      </c>
      <c r="B130" s="16">
        <f t="shared" si="38"/>
      </c>
      <c r="C130" s="32">
        <f t="shared" si="39"/>
      </c>
      <c r="D130" s="23"/>
      <c r="E130" s="23"/>
      <c r="F130" s="1">
        <f t="shared" si="40"/>
      </c>
      <c r="G130" s="3">
        <f t="shared" si="41"/>
      </c>
      <c r="H130" s="33">
        <f t="shared" si="36"/>
      </c>
      <c r="I130" s="5">
        <f t="shared" si="42"/>
      </c>
      <c r="J130" s="39"/>
      <c r="K130" s="45"/>
      <c r="L130" s="22">
        <f t="shared" si="43"/>
      </c>
      <c r="M130" s="19">
        <f t="shared" si="44"/>
      </c>
      <c r="N130" s="5">
        <f t="shared" si="45"/>
      </c>
      <c r="O130" s="3">
        <f t="shared" si="37"/>
      </c>
      <c r="P130" s="3">
        <f t="shared" si="28"/>
      </c>
    </row>
    <row r="131" spans="1:16" ht="12.75">
      <c r="A131">
        <f t="shared" si="29"/>
        <v>122</v>
      </c>
      <c r="B131" s="16">
        <f t="shared" si="38"/>
      </c>
      <c r="C131" s="32">
        <f t="shared" si="39"/>
      </c>
      <c r="D131" s="23"/>
      <c r="E131" s="23"/>
      <c r="F131" s="1">
        <f t="shared" si="40"/>
      </c>
      <c r="G131" s="3">
        <f t="shared" si="41"/>
      </c>
      <c r="H131" s="33">
        <f t="shared" si="36"/>
      </c>
      <c r="I131" s="5">
        <f t="shared" si="42"/>
      </c>
      <c r="J131" s="39"/>
      <c r="K131" s="45"/>
      <c r="L131" s="22">
        <f t="shared" si="43"/>
      </c>
      <c r="M131" s="19">
        <f t="shared" si="44"/>
      </c>
      <c r="N131" s="5">
        <f t="shared" si="45"/>
      </c>
      <c r="O131" s="3">
        <f t="shared" si="37"/>
      </c>
      <c r="P131" s="3">
        <f t="shared" si="28"/>
      </c>
    </row>
    <row r="132" spans="1:16" ht="12.75">
      <c r="A132">
        <f t="shared" si="29"/>
        <v>123</v>
      </c>
      <c r="B132" s="16">
        <f t="shared" si="38"/>
      </c>
      <c r="C132" s="32">
        <f t="shared" si="39"/>
      </c>
      <c r="D132" s="23"/>
      <c r="E132" s="23"/>
      <c r="F132" s="1">
        <f t="shared" si="40"/>
      </c>
      <c r="G132" s="3">
        <f t="shared" si="41"/>
      </c>
      <c r="H132" s="33">
        <f t="shared" si="36"/>
      </c>
      <c r="I132" s="5">
        <f t="shared" si="42"/>
      </c>
      <c r="J132" s="39"/>
      <c r="K132" s="45"/>
      <c r="L132" s="22">
        <f t="shared" si="43"/>
      </c>
      <c r="M132" s="19">
        <f t="shared" si="44"/>
      </c>
      <c r="N132" s="5">
        <f t="shared" si="45"/>
      </c>
      <c r="O132" s="3">
        <f t="shared" si="37"/>
      </c>
      <c r="P132" s="3">
        <f t="shared" si="28"/>
      </c>
    </row>
    <row r="133" spans="1:16" ht="12.75">
      <c r="A133">
        <f t="shared" si="29"/>
        <v>124</v>
      </c>
      <c r="B133" s="16">
        <f t="shared" si="38"/>
      </c>
      <c r="C133" s="32">
        <f t="shared" si="39"/>
      </c>
      <c r="D133" s="23"/>
      <c r="E133" s="23"/>
      <c r="F133" s="1">
        <f t="shared" si="40"/>
      </c>
      <c r="G133" s="3">
        <f t="shared" si="41"/>
      </c>
      <c r="H133" s="33">
        <f t="shared" si="36"/>
      </c>
      <c r="I133" s="5">
        <f t="shared" si="42"/>
      </c>
      <c r="J133" s="39"/>
      <c r="K133" s="45"/>
      <c r="L133" s="22">
        <f t="shared" si="43"/>
      </c>
      <c r="M133" s="19">
        <f t="shared" si="44"/>
      </c>
      <c r="N133" s="5">
        <f t="shared" si="45"/>
      </c>
      <c r="O133" s="3">
        <f t="shared" si="37"/>
      </c>
      <c r="P133" s="3">
        <f t="shared" si="28"/>
      </c>
    </row>
    <row r="134" spans="1:16" ht="12.75">
      <c r="A134">
        <f t="shared" si="29"/>
        <v>125</v>
      </c>
      <c r="B134" s="16">
        <f t="shared" si="38"/>
      </c>
      <c r="C134" s="32">
        <f t="shared" si="39"/>
      </c>
      <c r="D134" s="23"/>
      <c r="E134" s="23"/>
      <c r="F134" s="1">
        <f t="shared" si="40"/>
      </c>
      <c r="G134" s="3">
        <f t="shared" si="41"/>
      </c>
      <c r="H134" s="33">
        <f t="shared" si="36"/>
      </c>
      <c r="I134" s="5">
        <f t="shared" si="42"/>
      </c>
      <c r="J134" s="39"/>
      <c r="K134" s="45"/>
      <c r="L134" s="22">
        <f t="shared" si="43"/>
      </c>
      <c r="M134" s="19">
        <f t="shared" si="44"/>
      </c>
      <c r="N134" s="5">
        <f t="shared" si="45"/>
      </c>
      <c r="O134" s="3">
        <f t="shared" si="37"/>
      </c>
      <c r="P134" s="3">
        <f t="shared" si="28"/>
      </c>
    </row>
    <row r="135" spans="1:16" ht="12.75">
      <c r="A135">
        <f t="shared" si="29"/>
        <v>126</v>
      </c>
      <c r="B135" s="16">
        <f t="shared" si="38"/>
      </c>
      <c r="C135" s="32">
        <f t="shared" si="39"/>
      </c>
      <c r="D135" s="23"/>
      <c r="E135" s="23"/>
      <c r="F135" s="1">
        <f t="shared" si="40"/>
      </c>
      <c r="G135" s="3">
        <f t="shared" si="41"/>
      </c>
      <c r="H135" s="33">
        <f t="shared" si="36"/>
      </c>
      <c r="I135" s="5">
        <f t="shared" si="42"/>
      </c>
      <c r="J135" s="39"/>
      <c r="K135" s="45"/>
      <c r="L135" s="22">
        <f t="shared" si="43"/>
      </c>
      <c r="M135" s="19">
        <f t="shared" si="44"/>
      </c>
      <c r="N135" s="5">
        <f t="shared" si="45"/>
      </c>
      <c r="O135" s="3">
        <f t="shared" si="37"/>
      </c>
      <c r="P135" s="3">
        <f t="shared" si="28"/>
      </c>
    </row>
    <row r="136" spans="1:16" ht="12.75">
      <c r="A136">
        <f t="shared" si="29"/>
        <v>127</v>
      </c>
      <c r="B136" s="16">
        <f t="shared" si="38"/>
      </c>
      <c r="C136" s="32">
        <f t="shared" si="39"/>
      </c>
      <c r="D136" s="23"/>
      <c r="E136" s="23"/>
      <c r="F136" s="1">
        <f t="shared" si="40"/>
      </c>
      <c r="G136" s="3">
        <f t="shared" si="41"/>
      </c>
      <c r="H136" s="33">
        <f t="shared" si="36"/>
      </c>
      <c r="I136" s="5">
        <f t="shared" si="42"/>
      </c>
      <c r="J136" s="39"/>
      <c r="K136" s="45"/>
      <c r="L136" s="22">
        <f t="shared" si="43"/>
      </c>
      <c r="M136" s="19">
        <f t="shared" si="44"/>
      </c>
      <c r="N136" s="5">
        <f t="shared" si="45"/>
      </c>
      <c r="O136" s="3">
        <f t="shared" si="37"/>
      </c>
      <c r="P136" s="3">
        <f t="shared" si="28"/>
      </c>
    </row>
    <row r="137" spans="1:16" ht="12.75">
      <c r="A137">
        <f t="shared" si="29"/>
        <v>128</v>
      </c>
      <c r="B137" s="16">
        <f t="shared" si="38"/>
      </c>
      <c r="C137" s="32">
        <f t="shared" si="39"/>
      </c>
      <c r="D137" s="23"/>
      <c r="E137" s="23"/>
      <c r="F137" s="1">
        <f t="shared" si="40"/>
      </c>
      <c r="G137" s="3">
        <f t="shared" si="41"/>
      </c>
      <c r="H137" s="33">
        <f t="shared" si="36"/>
      </c>
      <c r="I137" s="5">
        <f t="shared" si="42"/>
      </c>
      <c r="J137" s="39"/>
      <c r="K137" s="45"/>
      <c r="L137" s="22">
        <f t="shared" si="43"/>
      </c>
      <c r="M137" s="19">
        <f t="shared" si="44"/>
      </c>
      <c r="N137" s="5">
        <f t="shared" si="45"/>
      </c>
      <c r="O137" s="3">
        <f t="shared" si="37"/>
      </c>
      <c r="P137" s="3">
        <f t="shared" si="28"/>
      </c>
    </row>
    <row r="138" spans="1:16" ht="12.75">
      <c r="A138">
        <f t="shared" si="29"/>
        <v>129</v>
      </c>
      <c r="B138" s="16">
        <f t="shared" si="38"/>
      </c>
      <c r="C138" s="32">
        <f t="shared" si="39"/>
      </c>
      <c r="D138" s="23"/>
      <c r="E138" s="23"/>
      <c r="F138" s="1">
        <f t="shared" si="40"/>
      </c>
      <c r="G138" s="3">
        <f t="shared" si="41"/>
      </c>
      <c r="H138" s="33">
        <f t="shared" si="36"/>
      </c>
      <c r="I138" s="5">
        <f t="shared" si="42"/>
      </c>
      <c r="J138" s="39"/>
      <c r="K138" s="45"/>
      <c r="L138" s="22">
        <f t="shared" si="43"/>
      </c>
      <c r="M138" s="19">
        <f t="shared" si="44"/>
      </c>
      <c r="N138" s="5">
        <f t="shared" si="45"/>
      </c>
      <c r="O138" s="3">
        <f t="shared" si="37"/>
      </c>
      <c r="P138" s="3">
        <f t="shared" si="28"/>
      </c>
    </row>
    <row r="139" spans="1:16" ht="12.75">
      <c r="A139">
        <f t="shared" si="29"/>
        <v>130</v>
      </c>
      <c r="B139" s="16">
        <f t="shared" si="38"/>
      </c>
      <c r="C139" s="32">
        <f t="shared" si="39"/>
      </c>
      <c r="D139" s="23"/>
      <c r="E139" s="23"/>
      <c r="F139" s="1">
        <f t="shared" si="40"/>
      </c>
      <c r="G139" s="3">
        <f t="shared" si="41"/>
      </c>
      <c r="H139" s="33">
        <f t="shared" si="36"/>
      </c>
      <c r="I139" s="5">
        <f t="shared" si="42"/>
      </c>
      <c r="J139" s="39"/>
      <c r="K139" s="45"/>
      <c r="L139" s="22">
        <f t="shared" si="43"/>
      </c>
      <c r="M139" s="19">
        <f t="shared" si="44"/>
      </c>
      <c r="N139" s="5">
        <f t="shared" si="45"/>
      </c>
      <c r="O139" s="3">
        <f t="shared" si="37"/>
      </c>
      <c r="P139" s="3">
        <f aca="true" t="shared" si="46" ref="P139:P202">IF(D139="","",D139-2450000)</f>
      </c>
    </row>
    <row r="140" spans="1:16" ht="12.75">
      <c r="A140">
        <f aca="true" t="shared" si="47" ref="A140:A203">A139+1</f>
        <v>131</v>
      </c>
      <c r="B140" s="16">
        <f t="shared" si="38"/>
      </c>
      <c r="C140" s="32">
        <f t="shared" si="39"/>
      </c>
      <c r="D140" s="23"/>
      <c r="E140" s="23"/>
      <c r="F140" s="1">
        <f t="shared" si="40"/>
      </c>
      <c r="G140" s="3">
        <f t="shared" si="41"/>
      </c>
      <c r="H140" s="33">
        <f t="shared" si="36"/>
      </c>
      <c r="I140" s="5">
        <f t="shared" si="42"/>
      </c>
      <c r="J140" s="39"/>
      <c r="K140" s="45"/>
      <c r="L140" s="22">
        <f t="shared" si="43"/>
      </c>
      <c r="M140" s="19">
        <f t="shared" si="44"/>
      </c>
      <c r="N140" s="5">
        <f t="shared" si="45"/>
      </c>
      <c r="O140" s="3">
        <f t="shared" si="37"/>
      </c>
      <c r="P140" s="3">
        <f t="shared" si="46"/>
      </c>
    </row>
    <row r="141" spans="1:16" ht="12.75">
      <c r="A141">
        <f t="shared" si="47"/>
        <v>132</v>
      </c>
      <c r="B141" s="16">
        <f t="shared" si="38"/>
      </c>
      <c r="C141" s="32">
        <f t="shared" si="39"/>
      </c>
      <c r="D141" s="23"/>
      <c r="E141" s="23"/>
      <c r="F141" s="1">
        <f t="shared" si="40"/>
      </c>
      <c r="G141" s="3">
        <f t="shared" si="41"/>
      </c>
      <c r="H141" s="33">
        <f t="shared" si="36"/>
      </c>
      <c r="I141" s="5">
        <f t="shared" si="42"/>
      </c>
      <c r="J141" s="39"/>
      <c r="K141" s="45"/>
      <c r="L141" s="22">
        <f t="shared" si="43"/>
      </c>
      <c r="M141" s="19">
        <f t="shared" si="44"/>
      </c>
      <c r="N141" s="5">
        <f t="shared" si="45"/>
      </c>
      <c r="O141" s="3">
        <f t="shared" si="37"/>
      </c>
      <c r="P141" s="3">
        <f t="shared" si="46"/>
      </c>
    </row>
    <row r="142" spans="1:16" ht="12.75">
      <c r="A142">
        <f t="shared" si="47"/>
        <v>133</v>
      </c>
      <c r="B142" s="16">
        <f t="shared" si="38"/>
      </c>
      <c r="C142" s="32">
        <f t="shared" si="39"/>
      </c>
      <c r="D142" s="23"/>
      <c r="E142" s="23"/>
      <c r="F142" s="1">
        <f t="shared" si="40"/>
      </c>
      <c r="G142" s="3">
        <f t="shared" si="41"/>
      </c>
      <c r="H142" s="33">
        <f t="shared" si="36"/>
      </c>
      <c r="I142" s="5">
        <f t="shared" si="42"/>
      </c>
      <c r="J142" s="39"/>
      <c r="K142" s="45"/>
      <c r="L142" s="22">
        <f t="shared" si="43"/>
      </c>
      <c r="M142" s="19">
        <f t="shared" si="44"/>
      </c>
      <c r="N142" s="5">
        <f t="shared" si="45"/>
      </c>
      <c r="O142" s="3">
        <f t="shared" si="37"/>
      </c>
      <c r="P142" s="3">
        <f t="shared" si="46"/>
      </c>
    </row>
    <row r="143" spans="1:16" ht="12.75">
      <c r="A143">
        <f t="shared" si="47"/>
        <v>134</v>
      </c>
      <c r="B143" s="16">
        <f t="shared" si="38"/>
      </c>
      <c r="C143" s="32">
        <f t="shared" si="39"/>
      </c>
      <c r="D143" s="23"/>
      <c r="E143" s="23"/>
      <c r="F143" s="1">
        <f t="shared" si="40"/>
      </c>
      <c r="G143" s="3">
        <f t="shared" si="41"/>
      </c>
      <c r="H143" s="33">
        <f t="shared" si="36"/>
      </c>
      <c r="I143" s="5">
        <f t="shared" si="42"/>
      </c>
      <c r="J143" s="39"/>
      <c r="K143" s="45"/>
      <c r="L143" s="22">
        <f t="shared" si="43"/>
      </c>
      <c r="M143" s="19">
        <f t="shared" si="44"/>
      </c>
      <c r="N143" s="5">
        <f t="shared" si="45"/>
      </c>
      <c r="O143" s="3">
        <f t="shared" si="37"/>
      </c>
      <c r="P143" s="3">
        <f t="shared" si="46"/>
      </c>
    </row>
    <row r="144" spans="1:16" ht="12.75">
      <c r="A144">
        <f t="shared" si="47"/>
        <v>135</v>
      </c>
      <c r="B144" s="16">
        <f t="shared" si="38"/>
      </c>
      <c r="C144" s="32">
        <f t="shared" si="39"/>
      </c>
      <c r="D144" s="23"/>
      <c r="E144" s="23"/>
      <c r="F144" s="1">
        <f t="shared" si="40"/>
      </c>
      <c r="G144" s="3">
        <f t="shared" si="41"/>
      </c>
      <c r="H144" s="33">
        <f t="shared" si="36"/>
      </c>
      <c r="I144" s="5">
        <f t="shared" si="42"/>
      </c>
      <c r="J144" s="39"/>
      <c r="K144" s="45"/>
      <c r="L144" s="22">
        <f t="shared" si="43"/>
      </c>
      <c r="M144" s="19">
        <f t="shared" si="44"/>
      </c>
      <c r="N144" s="5">
        <f t="shared" si="45"/>
      </c>
      <c r="O144" s="3">
        <f t="shared" si="37"/>
      </c>
      <c r="P144" s="3">
        <f t="shared" si="46"/>
      </c>
    </row>
    <row r="145" spans="1:16" ht="12.75">
      <c r="A145">
        <f t="shared" si="47"/>
        <v>136</v>
      </c>
      <c r="B145" s="16">
        <f t="shared" si="38"/>
      </c>
      <c r="C145" s="32">
        <f t="shared" si="39"/>
      </c>
      <c r="D145" s="23"/>
      <c r="E145" s="23"/>
      <c r="F145" s="1">
        <f t="shared" si="40"/>
      </c>
      <c r="G145" s="3">
        <f t="shared" si="41"/>
      </c>
      <c r="H145" s="33">
        <f t="shared" si="36"/>
      </c>
      <c r="I145" s="5">
        <f t="shared" si="42"/>
      </c>
      <c r="J145" s="39"/>
      <c r="K145" s="45"/>
      <c r="L145" s="22">
        <f t="shared" si="43"/>
      </c>
      <c r="M145" s="19">
        <f t="shared" si="44"/>
      </c>
      <c r="N145" s="5">
        <f t="shared" si="45"/>
      </c>
      <c r="O145" s="3">
        <f t="shared" si="37"/>
      </c>
      <c r="P145" s="3">
        <f t="shared" si="46"/>
      </c>
    </row>
    <row r="146" spans="1:16" ht="12.75">
      <c r="A146">
        <f t="shared" si="47"/>
        <v>137</v>
      </c>
      <c r="B146" s="16">
        <f t="shared" si="38"/>
      </c>
      <c r="C146" s="32">
        <f t="shared" si="39"/>
      </c>
      <c r="D146" s="23"/>
      <c r="E146" s="23"/>
      <c r="F146" s="1">
        <f t="shared" si="40"/>
      </c>
      <c r="G146" s="3">
        <f t="shared" si="41"/>
      </c>
      <c r="H146" s="33">
        <f t="shared" si="36"/>
      </c>
      <c r="I146" s="5">
        <f t="shared" si="42"/>
      </c>
      <c r="J146" s="39"/>
      <c r="K146" s="45"/>
      <c r="L146" s="22">
        <f t="shared" si="43"/>
      </c>
      <c r="M146" s="19">
        <f t="shared" si="44"/>
      </c>
      <c r="N146" s="5">
        <f t="shared" si="45"/>
      </c>
      <c r="O146" s="3">
        <f t="shared" si="37"/>
      </c>
      <c r="P146" s="3">
        <f t="shared" si="46"/>
      </c>
    </row>
    <row r="147" spans="1:16" ht="12.75">
      <c r="A147">
        <f t="shared" si="47"/>
        <v>138</v>
      </c>
      <c r="B147" s="16">
        <f t="shared" si="38"/>
      </c>
      <c r="C147" s="32">
        <f t="shared" si="39"/>
      </c>
      <c r="D147" s="23"/>
      <c r="E147" s="23"/>
      <c r="F147" s="1">
        <f t="shared" si="40"/>
      </c>
      <c r="G147" s="3">
        <f t="shared" si="41"/>
      </c>
      <c r="H147" s="33">
        <f t="shared" si="36"/>
      </c>
      <c r="I147" s="5">
        <f t="shared" si="42"/>
      </c>
      <c r="J147" s="39"/>
      <c r="K147" s="45"/>
      <c r="L147" s="22">
        <f t="shared" si="43"/>
      </c>
      <c r="M147" s="19">
        <f t="shared" si="44"/>
      </c>
      <c r="N147" s="5">
        <f t="shared" si="45"/>
      </c>
      <c r="O147" s="3">
        <f t="shared" si="37"/>
      </c>
      <c r="P147" s="3">
        <f t="shared" si="46"/>
      </c>
    </row>
    <row r="148" spans="1:16" ht="12.75">
      <c r="A148">
        <f t="shared" si="47"/>
        <v>139</v>
      </c>
      <c r="B148" s="16">
        <f t="shared" si="38"/>
      </c>
      <c r="C148" s="32">
        <f t="shared" si="39"/>
      </c>
      <c r="D148" s="23"/>
      <c r="E148" s="23"/>
      <c r="F148" s="1">
        <f t="shared" si="40"/>
      </c>
      <c r="G148" s="3">
        <f t="shared" si="41"/>
      </c>
      <c r="H148" s="33">
        <f t="shared" si="36"/>
      </c>
      <c r="I148" s="5">
        <f t="shared" si="42"/>
      </c>
      <c r="J148" s="39"/>
      <c r="K148" s="45"/>
      <c r="L148" s="22">
        <f t="shared" si="43"/>
      </c>
      <c r="M148" s="19">
        <f t="shared" si="44"/>
      </c>
      <c r="N148" s="5">
        <f t="shared" si="45"/>
      </c>
      <c r="O148" s="3">
        <f t="shared" si="37"/>
      </c>
      <c r="P148" s="3">
        <f t="shared" si="46"/>
      </c>
    </row>
    <row r="149" spans="1:16" ht="12.75">
      <c r="A149">
        <f t="shared" si="47"/>
        <v>140</v>
      </c>
      <c r="B149" s="16">
        <f t="shared" si="38"/>
      </c>
      <c r="C149" s="32">
        <f t="shared" si="39"/>
      </c>
      <c r="D149" s="23"/>
      <c r="E149" s="23"/>
      <c r="F149" s="1">
        <f t="shared" si="40"/>
      </c>
      <c r="G149" s="3">
        <f t="shared" si="41"/>
      </c>
      <c r="H149" s="33">
        <f t="shared" si="36"/>
      </c>
      <c r="I149" s="5">
        <f t="shared" si="42"/>
      </c>
      <c r="J149" s="39"/>
      <c r="K149" s="45"/>
      <c r="L149" s="22">
        <f t="shared" si="43"/>
      </c>
      <c r="M149" s="19">
        <f t="shared" si="44"/>
      </c>
      <c r="N149" s="5">
        <f t="shared" si="45"/>
      </c>
      <c r="O149" s="3">
        <f t="shared" si="37"/>
      </c>
      <c r="P149" s="3">
        <f t="shared" si="46"/>
      </c>
    </row>
    <row r="150" spans="1:16" ht="12.75">
      <c r="A150">
        <f t="shared" si="47"/>
        <v>141</v>
      </c>
      <c r="B150" s="16">
        <f t="shared" si="38"/>
      </c>
      <c r="C150" s="32">
        <f t="shared" si="39"/>
      </c>
      <c r="D150" s="23"/>
      <c r="E150" s="23"/>
      <c r="F150" s="1">
        <f t="shared" si="40"/>
      </c>
      <c r="G150" s="3">
        <f t="shared" si="41"/>
      </c>
      <c r="H150" s="33">
        <f t="shared" si="36"/>
      </c>
      <c r="I150" s="5">
        <f t="shared" si="42"/>
      </c>
      <c r="J150" s="39"/>
      <c r="K150" s="45"/>
      <c r="L150" s="22">
        <f t="shared" si="43"/>
      </c>
      <c r="M150" s="19">
        <f t="shared" si="44"/>
      </c>
      <c r="N150" s="5">
        <f t="shared" si="45"/>
      </c>
      <c r="O150" s="3">
        <f t="shared" si="37"/>
      </c>
      <c r="P150" s="3">
        <f t="shared" si="46"/>
      </c>
    </row>
    <row r="151" spans="1:16" ht="12.75">
      <c r="A151">
        <f t="shared" si="47"/>
        <v>142</v>
      </c>
      <c r="B151" s="16">
        <f t="shared" si="38"/>
      </c>
      <c r="C151" s="32">
        <f t="shared" si="39"/>
      </c>
      <c r="D151" s="23"/>
      <c r="E151" s="23"/>
      <c r="F151" s="1">
        <f t="shared" si="40"/>
      </c>
      <c r="G151" s="3">
        <f t="shared" si="41"/>
      </c>
      <c r="H151" s="33">
        <f t="shared" si="36"/>
      </c>
      <c r="I151" s="5">
        <f t="shared" si="42"/>
      </c>
      <c r="J151" s="39"/>
      <c r="K151" s="45"/>
      <c r="L151" s="22">
        <f t="shared" si="43"/>
      </c>
      <c r="M151" s="19">
        <f t="shared" si="44"/>
      </c>
      <c r="N151" s="5">
        <f t="shared" si="45"/>
      </c>
      <c r="O151" s="3">
        <f t="shared" si="37"/>
      </c>
      <c r="P151" s="3">
        <f t="shared" si="46"/>
      </c>
    </row>
    <row r="152" spans="1:16" ht="12.75">
      <c r="A152">
        <f t="shared" si="47"/>
        <v>143</v>
      </c>
      <c r="B152" s="16">
        <f t="shared" si="38"/>
      </c>
      <c r="C152" s="32">
        <f t="shared" si="39"/>
      </c>
      <c r="D152" s="23"/>
      <c r="E152" s="23"/>
      <c r="F152" s="1">
        <f t="shared" si="40"/>
      </c>
      <c r="G152" s="3">
        <f t="shared" si="41"/>
      </c>
      <c r="H152" s="33">
        <f t="shared" si="36"/>
      </c>
      <c r="I152" s="5">
        <f t="shared" si="42"/>
      </c>
      <c r="J152" s="39"/>
      <c r="K152" s="45"/>
      <c r="L152" s="22">
        <f t="shared" si="43"/>
      </c>
      <c r="M152" s="19">
        <f t="shared" si="44"/>
      </c>
      <c r="N152" s="5">
        <f t="shared" si="45"/>
      </c>
      <c r="O152" s="3">
        <f t="shared" si="37"/>
      </c>
      <c r="P152" s="3">
        <f t="shared" si="46"/>
      </c>
    </row>
    <row r="153" spans="1:16" ht="12.75">
      <c r="A153">
        <f t="shared" si="47"/>
        <v>144</v>
      </c>
      <c r="B153" s="16">
        <f t="shared" si="38"/>
      </c>
      <c r="C153" s="32">
        <f t="shared" si="39"/>
      </c>
      <c r="D153" s="23"/>
      <c r="E153" s="23"/>
      <c r="F153" s="1">
        <f t="shared" si="40"/>
      </c>
      <c r="G153" s="3">
        <f t="shared" si="41"/>
      </c>
      <c r="H153" s="33">
        <f t="shared" si="36"/>
      </c>
      <c r="I153" s="5">
        <f t="shared" si="42"/>
      </c>
      <c r="J153" s="39"/>
      <c r="K153" s="45"/>
      <c r="L153" s="22">
        <f t="shared" si="43"/>
      </c>
      <c r="M153" s="19">
        <f t="shared" si="44"/>
      </c>
      <c r="N153" s="5">
        <f t="shared" si="45"/>
      </c>
      <c r="O153" s="3">
        <f t="shared" si="37"/>
      </c>
      <c r="P153" s="3">
        <f t="shared" si="46"/>
      </c>
    </row>
    <row r="154" spans="1:16" ht="12.75">
      <c r="A154">
        <f t="shared" si="47"/>
        <v>145</v>
      </c>
      <c r="B154" s="16">
        <f t="shared" si="38"/>
      </c>
      <c r="C154" s="32">
        <f t="shared" si="39"/>
      </c>
      <c r="D154" s="23"/>
      <c r="E154" s="23"/>
      <c r="F154" s="1">
        <f t="shared" si="40"/>
      </c>
      <c r="G154" s="3">
        <f t="shared" si="41"/>
      </c>
      <c r="H154" s="33">
        <f t="shared" si="36"/>
      </c>
      <c r="I154" s="5">
        <f t="shared" si="42"/>
      </c>
      <c r="J154" s="39"/>
      <c r="K154" s="45"/>
      <c r="L154" s="22">
        <f t="shared" si="43"/>
      </c>
      <c r="M154" s="19">
        <f t="shared" si="44"/>
      </c>
      <c r="N154" s="5">
        <f t="shared" si="45"/>
      </c>
      <c r="O154" s="3">
        <f t="shared" si="37"/>
      </c>
      <c r="P154" s="3">
        <f t="shared" si="46"/>
      </c>
    </row>
    <row r="155" spans="1:16" ht="12.75">
      <c r="A155">
        <f t="shared" si="47"/>
        <v>146</v>
      </c>
      <c r="B155" s="16">
        <f t="shared" si="38"/>
      </c>
      <c r="C155" s="32">
        <f t="shared" si="39"/>
      </c>
      <c r="D155" s="23"/>
      <c r="E155" s="23"/>
      <c r="F155" s="1">
        <f aca="true" t="shared" si="48" ref="F155:F186">IF(D155&lt;&gt;"",D155-jd0,"")</f>
      </c>
      <c r="G155" s="3">
        <f aca="true" t="shared" si="49" ref="G155:G186">IF(D155&lt;&gt;"",(D155-jd0)/p,"")</f>
      </c>
      <c r="H155" s="33">
        <f t="shared" si="36"/>
      </c>
      <c r="I155" s="5">
        <f aca="true" t="shared" si="50" ref="I155:I186">IF(D155&lt;&gt;"",(G155-ROUND(G155,0))*p*24*60,"")</f>
      </c>
      <c r="J155" s="39"/>
      <c r="K155" s="45"/>
      <c r="L155" s="22">
        <f aca="true" t="shared" si="51" ref="L155:L186">IF(D155&lt;&gt;"",J155-jd0opt,"")</f>
      </c>
      <c r="M155" s="19">
        <f aca="true" t="shared" si="52" ref="M155:M186">IF(D155&lt;&gt;"",(J155-jd0opt)/popt,"")</f>
      </c>
      <c r="N155" s="5">
        <f aca="true" t="shared" si="53" ref="N155:N186">IF(D155&lt;&gt;"",(M155-H155)*p*24*60*60,"")</f>
      </c>
      <c r="O155" s="3">
        <f t="shared" si="37"/>
      </c>
      <c r="P155" s="3">
        <f t="shared" si="46"/>
      </c>
    </row>
    <row r="156" spans="1:16" ht="12.75">
      <c r="A156">
        <f t="shared" si="47"/>
        <v>147</v>
      </c>
      <c r="B156" s="16">
        <f t="shared" si="38"/>
      </c>
      <c r="C156" s="32">
        <f t="shared" si="39"/>
      </c>
      <c r="D156" s="23"/>
      <c r="E156" s="23"/>
      <c r="F156" s="1">
        <f t="shared" si="48"/>
      </c>
      <c r="G156" s="3">
        <f t="shared" si="49"/>
      </c>
      <c r="H156" s="33">
        <f t="shared" si="36"/>
      </c>
      <c r="I156" s="5">
        <f t="shared" si="50"/>
      </c>
      <c r="J156" s="39"/>
      <c r="K156" s="45"/>
      <c r="L156" s="22">
        <f t="shared" si="51"/>
      </c>
      <c r="M156" s="19">
        <f t="shared" si="52"/>
      </c>
      <c r="N156" s="5">
        <f t="shared" si="53"/>
      </c>
      <c r="O156" s="3">
        <f t="shared" si="37"/>
      </c>
      <c r="P156" s="3">
        <f t="shared" si="46"/>
      </c>
    </row>
    <row r="157" spans="1:16" ht="12.75">
      <c r="A157">
        <f t="shared" si="47"/>
        <v>148</v>
      </c>
      <c r="B157" s="16">
        <f t="shared" si="38"/>
      </c>
      <c r="C157" s="32">
        <f t="shared" si="39"/>
      </c>
      <c r="D157" s="23"/>
      <c r="E157" s="23"/>
      <c r="F157" s="1">
        <f t="shared" si="48"/>
      </c>
      <c r="G157" s="3">
        <f t="shared" si="49"/>
      </c>
      <c r="H157" s="33">
        <f t="shared" si="36"/>
      </c>
      <c r="I157" s="5">
        <f t="shared" si="50"/>
      </c>
      <c r="J157" s="39"/>
      <c r="K157" s="45"/>
      <c r="L157" s="22">
        <f t="shared" si="51"/>
      </c>
      <c r="M157" s="19">
        <f t="shared" si="52"/>
      </c>
      <c r="N157" s="5">
        <f t="shared" si="53"/>
      </c>
      <c r="O157" s="3">
        <f t="shared" si="37"/>
      </c>
      <c r="P157" s="3">
        <f t="shared" si="46"/>
      </c>
    </row>
    <row r="158" spans="1:16" ht="12.75">
      <c r="A158">
        <f t="shared" si="47"/>
        <v>149</v>
      </c>
      <c r="B158" s="16">
        <f t="shared" si="38"/>
      </c>
      <c r="C158" s="32">
        <f t="shared" si="39"/>
      </c>
      <c r="D158" s="23"/>
      <c r="E158" s="23"/>
      <c r="F158" s="1">
        <f t="shared" si="48"/>
      </c>
      <c r="G158" s="3">
        <f t="shared" si="49"/>
      </c>
      <c r="H158" s="33">
        <f t="shared" si="36"/>
      </c>
      <c r="I158" s="5">
        <f t="shared" si="50"/>
      </c>
      <c r="J158" s="39"/>
      <c r="K158" s="45"/>
      <c r="L158" s="22">
        <f t="shared" si="51"/>
      </c>
      <c r="M158" s="19">
        <f t="shared" si="52"/>
      </c>
      <c r="N158" s="5">
        <f t="shared" si="53"/>
      </c>
      <c r="O158" s="3">
        <f t="shared" si="37"/>
      </c>
      <c r="P158" s="3">
        <f t="shared" si="46"/>
      </c>
    </row>
    <row r="159" spans="1:16" ht="12.75">
      <c r="A159">
        <f t="shared" si="47"/>
        <v>150</v>
      </c>
      <c r="B159" s="16">
        <f t="shared" si="38"/>
      </c>
      <c r="C159" s="32">
        <f t="shared" si="39"/>
      </c>
      <c r="D159" s="23"/>
      <c r="E159" s="23"/>
      <c r="F159" s="1">
        <f t="shared" si="48"/>
      </c>
      <c r="G159" s="3">
        <f t="shared" si="49"/>
      </c>
      <c r="H159" s="33">
        <f aca="true" t="shared" si="54" ref="H159:H209">IF(D159&lt;&gt;"",ROUND(G159,0),"")</f>
      </c>
      <c r="I159" s="5">
        <f t="shared" si="50"/>
      </c>
      <c r="J159" s="39"/>
      <c r="K159" s="45"/>
      <c r="L159" s="22">
        <f t="shared" si="51"/>
      </c>
      <c r="M159" s="19">
        <f t="shared" si="52"/>
      </c>
      <c r="N159" s="5">
        <f t="shared" si="53"/>
      </c>
      <c r="O159" s="3">
        <f aca="true" t="shared" si="55" ref="O159:O209">IF(D159&lt;&gt;"",E159*24*3600,"")</f>
      </c>
      <c r="P159" s="3">
        <f t="shared" si="46"/>
      </c>
    </row>
    <row r="160" spans="1:16" ht="12.75">
      <c r="A160">
        <f t="shared" si="47"/>
        <v>151</v>
      </c>
      <c r="B160" s="16">
        <f aca="true" t="shared" si="56" ref="B160:B209">IF(D160&lt;&gt;"",dateAnfang+D160-jdAnfang,"")</f>
      </c>
      <c r="C160" s="32">
        <f aca="true" t="shared" si="57" ref="C160:C209">IF(D160&lt;&gt;"",B160,"")</f>
      </c>
      <c r="D160" s="23"/>
      <c r="E160" s="23"/>
      <c r="F160" s="1">
        <f t="shared" si="48"/>
      </c>
      <c r="G160" s="3">
        <f t="shared" si="49"/>
      </c>
      <c r="H160" s="33">
        <f t="shared" si="54"/>
      </c>
      <c r="I160" s="5">
        <f t="shared" si="50"/>
      </c>
      <c r="J160" s="39"/>
      <c r="K160" s="45"/>
      <c r="L160" s="22">
        <f t="shared" si="51"/>
      </c>
      <c r="M160" s="19">
        <f t="shared" si="52"/>
      </c>
      <c r="N160" s="5">
        <f t="shared" si="53"/>
      </c>
      <c r="O160" s="3">
        <f t="shared" si="55"/>
      </c>
      <c r="P160" s="3">
        <f t="shared" si="46"/>
      </c>
    </row>
    <row r="161" spans="1:16" ht="12.75">
      <c r="A161">
        <f t="shared" si="47"/>
        <v>152</v>
      </c>
      <c r="B161" s="16">
        <f t="shared" si="56"/>
      </c>
      <c r="C161" s="32">
        <f t="shared" si="57"/>
      </c>
      <c r="D161" s="23"/>
      <c r="E161" s="23"/>
      <c r="F161" s="1">
        <f t="shared" si="48"/>
      </c>
      <c r="G161" s="3">
        <f t="shared" si="49"/>
      </c>
      <c r="H161" s="33">
        <f t="shared" si="54"/>
      </c>
      <c r="I161" s="5">
        <f t="shared" si="50"/>
      </c>
      <c r="J161" s="39"/>
      <c r="K161" s="45"/>
      <c r="L161" s="22">
        <f t="shared" si="51"/>
      </c>
      <c r="M161" s="19">
        <f t="shared" si="52"/>
      </c>
      <c r="N161" s="5">
        <f t="shared" si="53"/>
      </c>
      <c r="O161" s="3">
        <f t="shared" si="55"/>
      </c>
      <c r="P161" s="3">
        <f t="shared" si="46"/>
      </c>
    </row>
    <row r="162" spans="1:16" ht="12.75">
      <c r="A162">
        <f t="shared" si="47"/>
        <v>153</v>
      </c>
      <c r="B162" s="16">
        <f t="shared" si="56"/>
      </c>
      <c r="C162" s="32">
        <f t="shared" si="57"/>
      </c>
      <c r="D162" s="23"/>
      <c r="E162" s="23"/>
      <c r="F162" s="1">
        <f t="shared" si="48"/>
      </c>
      <c r="G162" s="3">
        <f t="shared" si="49"/>
      </c>
      <c r="H162" s="33">
        <f t="shared" si="54"/>
      </c>
      <c r="I162" s="5">
        <f t="shared" si="50"/>
      </c>
      <c r="J162" s="39"/>
      <c r="K162" s="45"/>
      <c r="L162" s="22">
        <f t="shared" si="51"/>
      </c>
      <c r="M162" s="19">
        <f t="shared" si="52"/>
      </c>
      <c r="N162" s="5">
        <f t="shared" si="53"/>
      </c>
      <c r="O162" s="3">
        <f t="shared" si="55"/>
      </c>
      <c r="P162" s="3">
        <f t="shared" si="46"/>
      </c>
    </row>
    <row r="163" spans="1:16" ht="12.75">
      <c r="A163">
        <f t="shared" si="47"/>
        <v>154</v>
      </c>
      <c r="B163" s="16">
        <f t="shared" si="56"/>
      </c>
      <c r="C163" s="32">
        <f t="shared" si="57"/>
      </c>
      <c r="D163" s="23"/>
      <c r="E163" s="23"/>
      <c r="F163" s="1">
        <f t="shared" si="48"/>
      </c>
      <c r="G163" s="3">
        <f t="shared" si="49"/>
      </c>
      <c r="H163" s="33">
        <f t="shared" si="54"/>
      </c>
      <c r="I163" s="5">
        <f t="shared" si="50"/>
      </c>
      <c r="J163" s="39"/>
      <c r="K163" s="45"/>
      <c r="L163" s="22">
        <f t="shared" si="51"/>
      </c>
      <c r="M163" s="19">
        <f t="shared" si="52"/>
      </c>
      <c r="N163" s="5">
        <f t="shared" si="53"/>
      </c>
      <c r="O163" s="3">
        <f t="shared" si="55"/>
      </c>
      <c r="P163" s="3">
        <f t="shared" si="46"/>
      </c>
    </row>
    <row r="164" spans="1:16" ht="12.75">
      <c r="A164">
        <f t="shared" si="47"/>
        <v>155</v>
      </c>
      <c r="B164" s="16">
        <f t="shared" si="56"/>
      </c>
      <c r="C164" s="32">
        <f t="shared" si="57"/>
      </c>
      <c r="D164" s="23"/>
      <c r="E164" s="23"/>
      <c r="F164" s="1">
        <f t="shared" si="48"/>
      </c>
      <c r="G164" s="3">
        <f t="shared" si="49"/>
      </c>
      <c r="H164" s="33">
        <f t="shared" si="54"/>
      </c>
      <c r="I164" s="5">
        <f t="shared" si="50"/>
      </c>
      <c r="J164" s="39"/>
      <c r="K164" s="45"/>
      <c r="L164" s="22">
        <f t="shared" si="51"/>
      </c>
      <c r="M164" s="19">
        <f t="shared" si="52"/>
      </c>
      <c r="N164" s="5">
        <f t="shared" si="53"/>
      </c>
      <c r="O164" s="3">
        <f t="shared" si="55"/>
      </c>
      <c r="P164" s="3">
        <f t="shared" si="46"/>
      </c>
    </row>
    <row r="165" spans="1:16" ht="12.75">
      <c r="A165">
        <f t="shared" si="47"/>
        <v>156</v>
      </c>
      <c r="B165" s="16">
        <f t="shared" si="56"/>
      </c>
      <c r="C165" s="32">
        <f t="shared" si="57"/>
      </c>
      <c r="D165" s="23"/>
      <c r="E165" s="23"/>
      <c r="F165" s="1">
        <f t="shared" si="48"/>
      </c>
      <c r="G165" s="3">
        <f t="shared" si="49"/>
      </c>
      <c r="H165" s="33">
        <f t="shared" si="54"/>
      </c>
      <c r="I165" s="5">
        <f t="shared" si="50"/>
      </c>
      <c r="J165" s="39"/>
      <c r="K165" s="45"/>
      <c r="L165" s="22">
        <f t="shared" si="51"/>
      </c>
      <c r="M165" s="19">
        <f t="shared" si="52"/>
      </c>
      <c r="N165" s="5">
        <f t="shared" si="53"/>
      </c>
      <c r="O165" s="3">
        <f t="shared" si="55"/>
      </c>
      <c r="P165" s="3">
        <f t="shared" si="46"/>
      </c>
    </row>
    <row r="166" spans="1:16" ht="12.75">
      <c r="A166">
        <f t="shared" si="47"/>
        <v>157</v>
      </c>
      <c r="B166" s="16">
        <f t="shared" si="56"/>
      </c>
      <c r="C166" s="32">
        <f t="shared" si="57"/>
      </c>
      <c r="D166" s="23"/>
      <c r="E166" s="23"/>
      <c r="F166" s="1">
        <f t="shared" si="48"/>
      </c>
      <c r="G166" s="3">
        <f t="shared" si="49"/>
      </c>
      <c r="H166" s="33">
        <f t="shared" si="54"/>
      </c>
      <c r="I166" s="5">
        <f t="shared" si="50"/>
      </c>
      <c r="J166" s="39"/>
      <c r="K166" s="45"/>
      <c r="L166" s="22">
        <f t="shared" si="51"/>
      </c>
      <c r="M166" s="19">
        <f t="shared" si="52"/>
      </c>
      <c r="N166" s="5">
        <f t="shared" si="53"/>
      </c>
      <c r="O166" s="3">
        <f t="shared" si="55"/>
      </c>
      <c r="P166" s="3">
        <f t="shared" si="46"/>
      </c>
    </row>
    <row r="167" spans="1:16" ht="12.75">
      <c r="A167">
        <f t="shared" si="47"/>
        <v>158</v>
      </c>
      <c r="B167" s="16">
        <f t="shared" si="56"/>
      </c>
      <c r="C167" s="32">
        <f t="shared" si="57"/>
      </c>
      <c r="D167" s="23"/>
      <c r="E167" s="23"/>
      <c r="F167" s="1">
        <f t="shared" si="48"/>
      </c>
      <c r="G167" s="3">
        <f t="shared" si="49"/>
      </c>
      <c r="H167" s="33">
        <f t="shared" si="54"/>
      </c>
      <c r="I167" s="5">
        <f t="shared" si="50"/>
      </c>
      <c r="J167" s="39"/>
      <c r="K167" s="45"/>
      <c r="L167" s="22">
        <f t="shared" si="51"/>
      </c>
      <c r="M167" s="19">
        <f t="shared" si="52"/>
      </c>
      <c r="N167" s="5">
        <f t="shared" si="53"/>
      </c>
      <c r="O167" s="3">
        <f t="shared" si="55"/>
      </c>
      <c r="P167" s="3">
        <f t="shared" si="46"/>
      </c>
    </row>
    <row r="168" spans="1:16" ht="12.75">
      <c r="A168">
        <f t="shared" si="47"/>
        <v>159</v>
      </c>
      <c r="B168" s="16">
        <f t="shared" si="56"/>
      </c>
      <c r="C168" s="32">
        <f t="shared" si="57"/>
      </c>
      <c r="D168" s="23"/>
      <c r="E168" s="23"/>
      <c r="F168" s="1">
        <f t="shared" si="48"/>
      </c>
      <c r="G168" s="3">
        <f t="shared" si="49"/>
      </c>
      <c r="H168" s="33">
        <f t="shared" si="54"/>
      </c>
      <c r="I168" s="5">
        <f t="shared" si="50"/>
      </c>
      <c r="J168" s="39"/>
      <c r="K168" s="45"/>
      <c r="L168" s="22">
        <f t="shared" si="51"/>
      </c>
      <c r="M168" s="19">
        <f t="shared" si="52"/>
      </c>
      <c r="N168" s="5">
        <f t="shared" si="53"/>
      </c>
      <c r="O168" s="3">
        <f t="shared" si="55"/>
      </c>
      <c r="P168" s="3">
        <f t="shared" si="46"/>
      </c>
    </row>
    <row r="169" spans="1:16" ht="12.75">
      <c r="A169">
        <f t="shared" si="47"/>
        <v>160</v>
      </c>
      <c r="B169" s="16">
        <f t="shared" si="56"/>
      </c>
      <c r="C169" s="32">
        <f t="shared" si="57"/>
      </c>
      <c r="D169" s="23"/>
      <c r="E169" s="23"/>
      <c r="F169" s="1">
        <f t="shared" si="48"/>
      </c>
      <c r="G169" s="3">
        <f t="shared" si="49"/>
      </c>
      <c r="H169" s="33">
        <f t="shared" si="54"/>
      </c>
      <c r="I169" s="5">
        <f t="shared" si="50"/>
      </c>
      <c r="J169" s="39"/>
      <c r="K169" s="45"/>
      <c r="L169" s="22">
        <f t="shared" si="51"/>
      </c>
      <c r="M169" s="19">
        <f t="shared" si="52"/>
      </c>
      <c r="N169" s="5">
        <f t="shared" si="53"/>
      </c>
      <c r="O169" s="3">
        <f t="shared" si="55"/>
      </c>
      <c r="P169" s="3">
        <f t="shared" si="46"/>
      </c>
    </row>
    <row r="170" spans="1:16" ht="12.75">
      <c r="A170">
        <f t="shared" si="47"/>
        <v>161</v>
      </c>
      <c r="B170" s="16">
        <f t="shared" si="56"/>
      </c>
      <c r="C170" s="32">
        <f t="shared" si="57"/>
      </c>
      <c r="D170" s="23"/>
      <c r="E170" s="23"/>
      <c r="F170" s="1">
        <f t="shared" si="48"/>
      </c>
      <c r="G170" s="3">
        <f t="shared" si="49"/>
      </c>
      <c r="H170" s="33">
        <f t="shared" si="54"/>
      </c>
      <c r="I170" s="5">
        <f t="shared" si="50"/>
      </c>
      <c r="J170" s="39"/>
      <c r="K170" s="45"/>
      <c r="L170" s="22">
        <f t="shared" si="51"/>
      </c>
      <c r="M170" s="19">
        <f t="shared" si="52"/>
      </c>
      <c r="N170" s="5">
        <f t="shared" si="53"/>
      </c>
      <c r="O170" s="3">
        <f t="shared" si="55"/>
      </c>
      <c r="P170" s="3">
        <f t="shared" si="46"/>
      </c>
    </row>
    <row r="171" spans="1:16" ht="12.75">
      <c r="A171">
        <f t="shared" si="47"/>
        <v>162</v>
      </c>
      <c r="B171" s="16">
        <f t="shared" si="56"/>
      </c>
      <c r="C171" s="32">
        <f t="shared" si="57"/>
      </c>
      <c r="D171" s="23"/>
      <c r="E171" s="23"/>
      <c r="F171" s="1">
        <f t="shared" si="48"/>
      </c>
      <c r="G171" s="3">
        <f t="shared" si="49"/>
      </c>
      <c r="H171" s="33">
        <f t="shared" si="54"/>
      </c>
      <c r="I171" s="5">
        <f t="shared" si="50"/>
      </c>
      <c r="J171" s="39"/>
      <c r="K171" s="45"/>
      <c r="L171" s="22">
        <f t="shared" si="51"/>
      </c>
      <c r="M171" s="19">
        <f t="shared" si="52"/>
      </c>
      <c r="N171" s="5">
        <f t="shared" si="53"/>
      </c>
      <c r="O171" s="3">
        <f t="shared" si="55"/>
      </c>
      <c r="P171" s="3">
        <f t="shared" si="46"/>
      </c>
    </row>
    <row r="172" spans="1:16" ht="12.75">
      <c r="A172">
        <f t="shared" si="47"/>
        <v>163</v>
      </c>
      <c r="B172" s="16">
        <f t="shared" si="56"/>
      </c>
      <c r="C172" s="32">
        <f t="shared" si="57"/>
      </c>
      <c r="D172" s="23"/>
      <c r="E172" s="23"/>
      <c r="F172" s="1">
        <f t="shared" si="48"/>
      </c>
      <c r="G172" s="3">
        <f t="shared" si="49"/>
      </c>
      <c r="H172" s="33">
        <f t="shared" si="54"/>
      </c>
      <c r="I172" s="5">
        <f t="shared" si="50"/>
      </c>
      <c r="J172" s="39"/>
      <c r="K172" s="45"/>
      <c r="L172" s="22">
        <f t="shared" si="51"/>
      </c>
      <c r="M172" s="19">
        <f t="shared" si="52"/>
      </c>
      <c r="N172" s="5">
        <f t="shared" si="53"/>
      </c>
      <c r="O172" s="3">
        <f t="shared" si="55"/>
      </c>
      <c r="P172" s="3">
        <f t="shared" si="46"/>
      </c>
    </row>
    <row r="173" spans="1:16" ht="12.75">
      <c r="A173">
        <f t="shared" si="47"/>
        <v>164</v>
      </c>
      <c r="B173" s="16">
        <f t="shared" si="56"/>
      </c>
      <c r="C173" s="32">
        <f t="shared" si="57"/>
      </c>
      <c r="D173" s="23"/>
      <c r="E173" s="23"/>
      <c r="F173" s="1">
        <f t="shared" si="48"/>
      </c>
      <c r="G173" s="3">
        <f t="shared" si="49"/>
      </c>
      <c r="H173" s="33">
        <f t="shared" si="54"/>
      </c>
      <c r="I173" s="5">
        <f t="shared" si="50"/>
      </c>
      <c r="J173" s="39"/>
      <c r="K173" s="45"/>
      <c r="L173" s="22">
        <f t="shared" si="51"/>
      </c>
      <c r="M173" s="19">
        <f t="shared" si="52"/>
      </c>
      <c r="N173" s="5">
        <f t="shared" si="53"/>
      </c>
      <c r="O173" s="3">
        <f t="shared" si="55"/>
      </c>
      <c r="P173" s="3">
        <f t="shared" si="46"/>
      </c>
    </row>
    <row r="174" spans="1:16" ht="12.75">
      <c r="A174">
        <f t="shared" si="47"/>
        <v>165</v>
      </c>
      <c r="B174" s="16">
        <f t="shared" si="56"/>
      </c>
      <c r="C174" s="32">
        <f t="shared" si="57"/>
      </c>
      <c r="D174" s="23"/>
      <c r="E174" s="23"/>
      <c r="F174" s="1">
        <f t="shared" si="48"/>
      </c>
      <c r="G174" s="3">
        <f t="shared" si="49"/>
      </c>
      <c r="H174" s="33">
        <f t="shared" si="54"/>
      </c>
      <c r="I174" s="5">
        <f t="shared" si="50"/>
      </c>
      <c r="J174" s="39"/>
      <c r="K174" s="45"/>
      <c r="L174" s="22">
        <f t="shared" si="51"/>
      </c>
      <c r="M174" s="19">
        <f t="shared" si="52"/>
      </c>
      <c r="N174" s="5">
        <f t="shared" si="53"/>
      </c>
      <c r="O174" s="3">
        <f t="shared" si="55"/>
      </c>
      <c r="P174" s="3">
        <f t="shared" si="46"/>
      </c>
    </row>
    <row r="175" spans="1:16" ht="12.75">
      <c r="A175">
        <f t="shared" si="47"/>
        <v>166</v>
      </c>
      <c r="B175" s="16">
        <f t="shared" si="56"/>
      </c>
      <c r="C175" s="32">
        <f t="shared" si="57"/>
      </c>
      <c r="D175" s="23"/>
      <c r="E175" s="23"/>
      <c r="F175" s="1">
        <f t="shared" si="48"/>
      </c>
      <c r="G175" s="3">
        <f t="shared" si="49"/>
      </c>
      <c r="H175" s="33">
        <f t="shared" si="54"/>
      </c>
      <c r="I175" s="5">
        <f t="shared" si="50"/>
      </c>
      <c r="J175" s="39"/>
      <c r="K175" s="45"/>
      <c r="L175" s="22">
        <f t="shared" si="51"/>
      </c>
      <c r="M175" s="19">
        <f t="shared" si="52"/>
      </c>
      <c r="N175" s="5">
        <f t="shared" si="53"/>
      </c>
      <c r="O175" s="3">
        <f t="shared" si="55"/>
      </c>
      <c r="P175" s="3">
        <f t="shared" si="46"/>
      </c>
    </row>
    <row r="176" spans="1:16" ht="12.75">
      <c r="A176">
        <f t="shared" si="47"/>
        <v>167</v>
      </c>
      <c r="B176" s="16">
        <f t="shared" si="56"/>
      </c>
      <c r="C176" s="32">
        <f t="shared" si="57"/>
      </c>
      <c r="D176" s="23"/>
      <c r="E176" s="23"/>
      <c r="F176" s="1">
        <f t="shared" si="48"/>
      </c>
      <c r="G176" s="3">
        <f t="shared" si="49"/>
      </c>
      <c r="H176" s="33">
        <f t="shared" si="54"/>
      </c>
      <c r="I176" s="5">
        <f t="shared" si="50"/>
      </c>
      <c r="J176" s="39"/>
      <c r="K176" s="45"/>
      <c r="L176" s="22">
        <f t="shared" si="51"/>
      </c>
      <c r="M176" s="19">
        <f t="shared" si="52"/>
      </c>
      <c r="N176" s="5">
        <f t="shared" si="53"/>
      </c>
      <c r="O176" s="3">
        <f t="shared" si="55"/>
      </c>
      <c r="P176" s="3">
        <f t="shared" si="46"/>
      </c>
    </row>
    <row r="177" spans="1:16" ht="12.75">
      <c r="A177">
        <f t="shared" si="47"/>
        <v>168</v>
      </c>
      <c r="B177" s="16">
        <f t="shared" si="56"/>
      </c>
      <c r="C177" s="32">
        <f t="shared" si="57"/>
      </c>
      <c r="D177" s="23"/>
      <c r="E177" s="23"/>
      <c r="F177" s="1">
        <f t="shared" si="48"/>
      </c>
      <c r="G177" s="3">
        <f t="shared" si="49"/>
      </c>
      <c r="H177" s="33">
        <f t="shared" si="54"/>
      </c>
      <c r="I177" s="5">
        <f t="shared" si="50"/>
      </c>
      <c r="J177" s="39"/>
      <c r="K177" s="45"/>
      <c r="L177" s="22">
        <f t="shared" si="51"/>
      </c>
      <c r="M177" s="19">
        <f t="shared" si="52"/>
      </c>
      <c r="N177" s="5">
        <f t="shared" si="53"/>
      </c>
      <c r="O177" s="3">
        <f t="shared" si="55"/>
      </c>
      <c r="P177" s="3">
        <f t="shared" si="46"/>
      </c>
    </row>
    <row r="178" spans="1:16" ht="12.75">
      <c r="A178">
        <f t="shared" si="47"/>
        <v>169</v>
      </c>
      <c r="B178" s="16">
        <f t="shared" si="56"/>
      </c>
      <c r="C178" s="32">
        <f t="shared" si="57"/>
      </c>
      <c r="D178" s="23"/>
      <c r="E178" s="23"/>
      <c r="F178" s="1">
        <f t="shared" si="48"/>
      </c>
      <c r="G178" s="3">
        <f t="shared" si="49"/>
      </c>
      <c r="H178" s="33">
        <f t="shared" si="54"/>
      </c>
      <c r="I178" s="5">
        <f t="shared" si="50"/>
      </c>
      <c r="J178" s="39"/>
      <c r="K178" s="45"/>
      <c r="L178" s="22">
        <f t="shared" si="51"/>
      </c>
      <c r="M178" s="19">
        <f t="shared" si="52"/>
      </c>
      <c r="N178" s="5">
        <f t="shared" si="53"/>
      </c>
      <c r="O178" s="3">
        <f t="shared" si="55"/>
      </c>
      <c r="P178" s="3">
        <f t="shared" si="46"/>
      </c>
    </row>
    <row r="179" spans="1:16" ht="12.75">
      <c r="A179">
        <f t="shared" si="47"/>
        <v>170</v>
      </c>
      <c r="B179" s="16">
        <f t="shared" si="56"/>
      </c>
      <c r="C179" s="32">
        <f t="shared" si="57"/>
      </c>
      <c r="D179" s="23"/>
      <c r="E179" s="23"/>
      <c r="F179" s="1">
        <f t="shared" si="48"/>
      </c>
      <c r="G179" s="3">
        <f t="shared" si="49"/>
      </c>
      <c r="H179" s="33">
        <f t="shared" si="54"/>
      </c>
      <c r="I179" s="5">
        <f t="shared" si="50"/>
      </c>
      <c r="J179" s="39"/>
      <c r="K179" s="45"/>
      <c r="L179" s="22">
        <f t="shared" si="51"/>
      </c>
      <c r="M179" s="19">
        <f t="shared" si="52"/>
      </c>
      <c r="N179" s="5">
        <f t="shared" si="53"/>
      </c>
      <c r="O179" s="3">
        <f t="shared" si="55"/>
      </c>
      <c r="P179" s="3">
        <f t="shared" si="46"/>
      </c>
    </row>
    <row r="180" spans="1:16" ht="12.75">
      <c r="A180">
        <f t="shared" si="47"/>
        <v>171</v>
      </c>
      <c r="B180" s="16">
        <f t="shared" si="56"/>
      </c>
      <c r="C180" s="32">
        <f t="shared" si="57"/>
      </c>
      <c r="D180" s="23"/>
      <c r="E180" s="23"/>
      <c r="F180" s="1">
        <f t="shared" si="48"/>
      </c>
      <c r="G180" s="3">
        <f t="shared" si="49"/>
      </c>
      <c r="H180" s="33">
        <f t="shared" si="54"/>
      </c>
      <c r="I180" s="5">
        <f t="shared" si="50"/>
      </c>
      <c r="J180" s="39"/>
      <c r="K180" s="45"/>
      <c r="L180" s="22">
        <f t="shared" si="51"/>
      </c>
      <c r="M180" s="19">
        <f t="shared" si="52"/>
      </c>
      <c r="N180" s="5">
        <f t="shared" si="53"/>
      </c>
      <c r="O180" s="3">
        <f t="shared" si="55"/>
      </c>
      <c r="P180" s="3">
        <f t="shared" si="46"/>
      </c>
    </row>
    <row r="181" spans="1:16" ht="12.75">
      <c r="A181">
        <f t="shared" si="47"/>
        <v>172</v>
      </c>
      <c r="B181" s="16">
        <f t="shared" si="56"/>
      </c>
      <c r="C181" s="32">
        <f t="shared" si="57"/>
      </c>
      <c r="D181" s="23"/>
      <c r="E181" s="23"/>
      <c r="F181" s="1">
        <f t="shared" si="48"/>
      </c>
      <c r="G181" s="3">
        <f t="shared" si="49"/>
      </c>
      <c r="H181" s="33">
        <f t="shared" si="54"/>
      </c>
      <c r="I181" s="5">
        <f t="shared" si="50"/>
      </c>
      <c r="J181" s="39"/>
      <c r="K181" s="45"/>
      <c r="L181" s="22">
        <f t="shared" si="51"/>
      </c>
      <c r="M181" s="19">
        <f t="shared" si="52"/>
      </c>
      <c r="N181" s="5">
        <f t="shared" si="53"/>
      </c>
      <c r="O181" s="3">
        <f t="shared" si="55"/>
      </c>
      <c r="P181" s="3">
        <f t="shared" si="46"/>
      </c>
    </row>
    <row r="182" spans="1:16" ht="12.75">
      <c r="A182">
        <f t="shared" si="47"/>
        <v>173</v>
      </c>
      <c r="B182" s="16">
        <f t="shared" si="56"/>
      </c>
      <c r="C182" s="32">
        <f t="shared" si="57"/>
      </c>
      <c r="D182" s="23"/>
      <c r="E182" s="23"/>
      <c r="F182" s="1">
        <f t="shared" si="48"/>
      </c>
      <c r="G182" s="3">
        <f t="shared" si="49"/>
      </c>
      <c r="H182" s="33">
        <f t="shared" si="54"/>
      </c>
      <c r="I182" s="5">
        <f t="shared" si="50"/>
      </c>
      <c r="J182" s="39"/>
      <c r="K182" s="45"/>
      <c r="L182" s="22">
        <f t="shared" si="51"/>
      </c>
      <c r="M182" s="19">
        <f t="shared" si="52"/>
      </c>
      <c r="N182" s="5">
        <f t="shared" si="53"/>
      </c>
      <c r="O182" s="3">
        <f t="shared" si="55"/>
      </c>
      <c r="P182" s="3">
        <f t="shared" si="46"/>
      </c>
    </row>
    <row r="183" spans="1:16" ht="12.75">
      <c r="A183">
        <f t="shared" si="47"/>
        <v>174</v>
      </c>
      <c r="B183" s="16">
        <f t="shared" si="56"/>
      </c>
      <c r="C183" s="32">
        <f t="shared" si="57"/>
      </c>
      <c r="D183" s="23"/>
      <c r="E183" s="23"/>
      <c r="F183" s="1">
        <f t="shared" si="48"/>
      </c>
      <c r="G183" s="3">
        <f t="shared" si="49"/>
      </c>
      <c r="H183" s="33">
        <f t="shared" si="54"/>
      </c>
      <c r="I183" s="5">
        <f t="shared" si="50"/>
      </c>
      <c r="J183" s="39"/>
      <c r="K183" s="45"/>
      <c r="L183" s="22">
        <f t="shared" si="51"/>
      </c>
      <c r="M183" s="19">
        <f t="shared" si="52"/>
      </c>
      <c r="N183" s="5">
        <f t="shared" si="53"/>
      </c>
      <c r="O183" s="3">
        <f t="shared" si="55"/>
      </c>
      <c r="P183" s="3">
        <f t="shared" si="46"/>
      </c>
    </row>
    <row r="184" spans="1:16" ht="12.75">
      <c r="A184">
        <f t="shared" si="47"/>
        <v>175</v>
      </c>
      <c r="B184" s="16">
        <f t="shared" si="56"/>
      </c>
      <c r="C184" s="32">
        <f t="shared" si="57"/>
      </c>
      <c r="D184" s="23"/>
      <c r="E184" s="23"/>
      <c r="F184" s="1">
        <f t="shared" si="48"/>
      </c>
      <c r="G184" s="3">
        <f t="shared" si="49"/>
      </c>
      <c r="H184" s="33">
        <f t="shared" si="54"/>
      </c>
      <c r="I184" s="5">
        <f t="shared" si="50"/>
      </c>
      <c r="J184" s="39"/>
      <c r="K184" s="45"/>
      <c r="L184" s="22">
        <f t="shared" si="51"/>
      </c>
      <c r="M184" s="19">
        <f t="shared" si="52"/>
      </c>
      <c r="N184" s="5">
        <f t="shared" si="53"/>
      </c>
      <c r="O184" s="3">
        <f t="shared" si="55"/>
      </c>
      <c r="P184" s="3">
        <f t="shared" si="46"/>
      </c>
    </row>
    <row r="185" spans="1:16" ht="12.75">
      <c r="A185">
        <f t="shared" si="47"/>
        <v>176</v>
      </c>
      <c r="B185" s="16">
        <f t="shared" si="56"/>
      </c>
      <c r="C185" s="32">
        <f t="shared" si="57"/>
      </c>
      <c r="D185" s="23"/>
      <c r="E185" s="23"/>
      <c r="F185" s="1">
        <f t="shared" si="48"/>
      </c>
      <c r="G185" s="3">
        <f t="shared" si="49"/>
      </c>
      <c r="H185" s="33">
        <f t="shared" si="54"/>
      </c>
      <c r="I185" s="5">
        <f t="shared" si="50"/>
      </c>
      <c r="J185" s="39"/>
      <c r="K185" s="45"/>
      <c r="L185" s="22">
        <f t="shared" si="51"/>
      </c>
      <c r="M185" s="19">
        <f t="shared" si="52"/>
      </c>
      <c r="N185" s="5">
        <f t="shared" si="53"/>
      </c>
      <c r="O185" s="3">
        <f t="shared" si="55"/>
      </c>
      <c r="P185" s="3">
        <f t="shared" si="46"/>
      </c>
    </row>
    <row r="186" spans="1:16" ht="12.75">
      <c r="A186">
        <f t="shared" si="47"/>
        <v>177</v>
      </c>
      <c r="B186" s="16">
        <f t="shared" si="56"/>
      </c>
      <c r="C186" s="32">
        <f t="shared" si="57"/>
      </c>
      <c r="D186" s="23"/>
      <c r="E186" s="23"/>
      <c r="F186" s="1">
        <f t="shared" si="48"/>
      </c>
      <c r="G186" s="3">
        <f t="shared" si="49"/>
      </c>
      <c r="H186" s="33">
        <f t="shared" si="54"/>
      </c>
      <c r="I186" s="5">
        <f t="shared" si="50"/>
      </c>
      <c r="J186" s="39"/>
      <c r="K186" s="45"/>
      <c r="L186" s="22">
        <f t="shared" si="51"/>
      </c>
      <c r="M186" s="19">
        <f t="shared" si="52"/>
      </c>
      <c r="N186" s="5">
        <f t="shared" si="53"/>
      </c>
      <c r="O186" s="3">
        <f t="shared" si="55"/>
      </c>
      <c r="P186" s="3">
        <f t="shared" si="46"/>
      </c>
    </row>
    <row r="187" spans="1:16" ht="12.75">
      <c r="A187">
        <f t="shared" si="47"/>
        <v>178</v>
      </c>
      <c r="B187" s="16">
        <f t="shared" si="56"/>
      </c>
      <c r="C187" s="32">
        <f t="shared" si="57"/>
      </c>
      <c r="D187" s="23"/>
      <c r="E187" s="23"/>
      <c r="F187" s="1">
        <f aca="true" t="shared" si="58" ref="F187:F209">IF(D187&lt;&gt;"",D187-jd0,"")</f>
      </c>
      <c r="G187" s="3">
        <f aca="true" t="shared" si="59" ref="G187:G209">IF(D187&lt;&gt;"",(D187-jd0)/p,"")</f>
      </c>
      <c r="H187" s="33">
        <f t="shared" si="54"/>
      </c>
      <c r="I187" s="5">
        <f aca="true" t="shared" si="60" ref="I187:I209">IF(D187&lt;&gt;"",(G187-ROUND(G187,0))*p*24*60,"")</f>
      </c>
      <c r="J187" s="39"/>
      <c r="K187" s="45"/>
      <c r="L187" s="22">
        <f aca="true" t="shared" si="61" ref="L187:L209">IF(D187&lt;&gt;"",J187-jd0opt,"")</f>
      </c>
      <c r="M187" s="19">
        <f aca="true" t="shared" si="62" ref="M187:M209">IF(D187&lt;&gt;"",(J187-jd0opt)/popt,"")</f>
      </c>
      <c r="N187" s="5">
        <f aca="true" t="shared" si="63" ref="N187:N209">IF(D187&lt;&gt;"",(M187-H187)*p*24*60*60,"")</f>
      </c>
      <c r="O187" s="3">
        <f t="shared" si="55"/>
      </c>
      <c r="P187" s="3">
        <f t="shared" si="46"/>
      </c>
    </row>
    <row r="188" spans="1:16" ht="12.75">
      <c r="A188">
        <f t="shared" si="47"/>
        <v>179</v>
      </c>
      <c r="B188" s="16">
        <f t="shared" si="56"/>
      </c>
      <c r="C188" s="32">
        <f t="shared" si="57"/>
      </c>
      <c r="D188" s="23"/>
      <c r="E188" s="23"/>
      <c r="F188" s="1">
        <f t="shared" si="58"/>
      </c>
      <c r="G188" s="3">
        <f t="shared" si="59"/>
      </c>
      <c r="H188" s="33">
        <f t="shared" si="54"/>
      </c>
      <c r="I188" s="5">
        <f t="shared" si="60"/>
      </c>
      <c r="J188" s="39"/>
      <c r="K188" s="45"/>
      <c r="L188" s="22">
        <f t="shared" si="61"/>
      </c>
      <c r="M188" s="19">
        <f t="shared" si="62"/>
      </c>
      <c r="N188" s="5">
        <f t="shared" si="63"/>
      </c>
      <c r="O188" s="3">
        <f t="shared" si="55"/>
      </c>
      <c r="P188" s="3">
        <f t="shared" si="46"/>
      </c>
    </row>
    <row r="189" spans="1:16" ht="12.75">
      <c r="A189">
        <f t="shared" si="47"/>
        <v>180</v>
      </c>
      <c r="B189" s="16">
        <f t="shared" si="56"/>
      </c>
      <c r="C189" s="32">
        <f t="shared" si="57"/>
      </c>
      <c r="D189" s="23"/>
      <c r="E189" s="23"/>
      <c r="F189" s="1">
        <f t="shared" si="58"/>
      </c>
      <c r="G189" s="3">
        <f t="shared" si="59"/>
      </c>
      <c r="H189" s="33">
        <f t="shared" si="54"/>
      </c>
      <c r="I189" s="5">
        <f t="shared" si="60"/>
      </c>
      <c r="J189" s="39"/>
      <c r="K189" s="45"/>
      <c r="L189" s="22">
        <f t="shared" si="61"/>
      </c>
      <c r="M189" s="19">
        <f t="shared" si="62"/>
      </c>
      <c r="N189" s="5">
        <f t="shared" si="63"/>
      </c>
      <c r="O189" s="3">
        <f t="shared" si="55"/>
      </c>
      <c r="P189" s="3">
        <f t="shared" si="46"/>
      </c>
    </row>
    <row r="190" spans="1:16" ht="12.75">
      <c r="A190">
        <f t="shared" si="47"/>
        <v>181</v>
      </c>
      <c r="B190" s="16">
        <f t="shared" si="56"/>
      </c>
      <c r="C190" s="32">
        <f t="shared" si="57"/>
      </c>
      <c r="D190" s="23"/>
      <c r="E190" s="23"/>
      <c r="F190" s="1">
        <f t="shared" si="58"/>
      </c>
      <c r="G190" s="3">
        <f t="shared" si="59"/>
      </c>
      <c r="H190" s="33">
        <f t="shared" si="54"/>
      </c>
      <c r="I190" s="5">
        <f t="shared" si="60"/>
      </c>
      <c r="J190" s="39"/>
      <c r="K190" s="45"/>
      <c r="L190" s="22">
        <f t="shared" si="61"/>
      </c>
      <c r="M190" s="19">
        <f t="shared" si="62"/>
      </c>
      <c r="N190" s="5">
        <f t="shared" si="63"/>
      </c>
      <c r="O190" s="3">
        <f t="shared" si="55"/>
      </c>
      <c r="P190" s="3">
        <f t="shared" si="46"/>
      </c>
    </row>
    <row r="191" spans="1:16" ht="12.75">
      <c r="A191">
        <f t="shared" si="47"/>
        <v>182</v>
      </c>
      <c r="B191" s="16">
        <f t="shared" si="56"/>
      </c>
      <c r="C191" s="32">
        <f t="shared" si="57"/>
      </c>
      <c r="D191" s="23"/>
      <c r="E191" s="23"/>
      <c r="F191" s="1">
        <f t="shared" si="58"/>
      </c>
      <c r="G191" s="3">
        <f t="shared" si="59"/>
      </c>
      <c r="H191" s="33">
        <f t="shared" si="54"/>
      </c>
      <c r="I191" s="5">
        <f t="shared" si="60"/>
      </c>
      <c r="J191" s="39"/>
      <c r="K191" s="45"/>
      <c r="L191" s="22">
        <f t="shared" si="61"/>
      </c>
      <c r="M191" s="19">
        <f t="shared" si="62"/>
      </c>
      <c r="N191" s="5">
        <f t="shared" si="63"/>
      </c>
      <c r="O191" s="3">
        <f t="shared" si="55"/>
      </c>
      <c r="P191" s="3">
        <f t="shared" si="46"/>
      </c>
    </row>
    <row r="192" spans="1:16" ht="12.75">
      <c r="A192">
        <f t="shared" si="47"/>
        <v>183</v>
      </c>
      <c r="B192" s="16">
        <f t="shared" si="56"/>
      </c>
      <c r="C192" s="32">
        <f t="shared" si="57"/>
      </c>
      <c r="D192" s="23"/>
      <c r="E192" s="23"/>
      <c r="F192" s="1">
        <f t="shared" si="58"/>
      </c>
      <c r="G192" s="3">
        <f t="shared" si="59"/>
      </c>
      <c r="H192" s="33">
        <f t="shared" si="54"/>
      </c>
      <c r="I192" s="5">
        <f t="shared" si="60"/>
      </c>
      <c r="J192" s="39"/>
      <c r="K192" s="45"/>
      <c r="L192" s="22">
        <f t="shared" si="61"/>
      </c>
      <c r="M192" s="19">
        <f t="shared" si="62"/>
      </c>
      <c r="N192" s="5">
        <f t="shared" si="63"/>
      </c>
      <c r="O192" s="3">
        <f t="shared" si="55"/>
      </c>
      <c r="P192" s="3">
        <f t="shared" si="46"/>
      </c>
    </row>
    <row r="193" spans="1:16" ht="12.75">
      <c r="A193">
        <f t="shared" si="47"/>
        <v>184</v>
      </c>
      <c r="B193" s="16">
        <f t="shared" si="56"/>
      </c>
      <c r="C193" s="32">
        <f t="shared" si="57"/>
      </c>
      <c r="D193" s="23"/>
      <c r="E193" s="23"/>
      <c r="F193" s="1">
        <f t="shared" si="58"/>
      </c>
      <c r="G193" s="3">
        <f t="shared" si="59"/>
      </c>
      <c r="H193" s="33">
        <f t="shared" si="54"/>
      </c>
      <c r="I193" s="5">
        <f t="shared" si="60"/>
      </c>
      <c r="J193" s="39"/>
      <c r="K193" s="45"/>
      <c r="L193" s="22">
        <f t="shared" si="61"/>
      </c>
      <c r="M193" s="19">
        <f t="shared" si="62"/>
      </c>
      <c r="N193" s="5">
        <f t="shared" si="63"/>
      </c>
      <c r="O193" s="3">
        <f t="shared" si="55"/>
      </c>
      <c r="P193" s="3">
        <f t="shared" si="46"/>
      </c>
    </row>
    <row r="194" spans="1:16" ht="12.75">
      <c r="A194">
        <f t="shared" si="47"/>
        <v>185</v>
      </c>
      <c r="B194" s="16">
        <f t="shared" si="56"/>
      </c>
      <c r="C194" s="32">
        <f t="shared" si="57"/>
      </c>
      <c r="D194" s="23"/>
      <c r="E194" s="23"/>
      <c r="F194" s="1">
        <f t="shared" si="58"/>
      </c>
      <c r="G194" s="3">
        <f t="shared" si="59"/>
      </c>
      <c r="H194" s="33">
        <f t="shared" si="54"/>
      </c>
      <c r="I194" s="5">
        <f t="shared" si="60"/>
      </c>
      <c r="J194" s="39"/>
      <c r="K194" s="45"/>
      <c r="L194" s="22">
        <f t="shared" si="61"/>
      </c>
      <c r="M194" s="19">
        <f t="shared" si="62"/>
      </c>
      <c r="N194" s="5">
        <f t="shared" si="63"/>
      </c>
      <c r="O194" s="3">
        <f t="shared" si="55"/>
      </c>
      <c r="P194" s="3">
        <f t="shared" si="46"/>
      </c>
    </row>
    <row r="195" spans="1:16" ht="12.75">
      <c r="A195">
        <f t="shared" si="47"/>
        <v>186</v>
      </c>
      <c r="B195" s="16">
        <f t="shared" si="56"/>
      </c>
      <c r="C195" s="32">
        <f t="shared" si="57"/>
      </c>
      <c r="D195" s="23"/>
      <c r="E195" s="23"/>
      <c r="F195" s="1">
        <f t="shared" si="58"/>
      </c>
      <c r="G195" s="3">
        <f t="shared" si="59"/>
      </c>
      <c r="H195" s="33">
        <f t="shared" si="54"/>
      </c>
      <c r="I195" s="5">
        <f t="shared" si="60"/>
      </c>
      <c r="J195" s="39"/>
      <c r="K195" s="45"/>
      <c r="L195" s="22">
        <f t="shared" si="61"/>
      </c>
      <c r="M195" s="19">
        <f t="shared" si="62"/>
      </c>
      <c r="N195" s="5">
        <f t="shared" si="63"/>
      </c>
      <c r="O195" s="3">
        <f t="shared" si="55"/>
      </c>
      <c r="P195" s="3">
        <f t="shared" si="46"/>
      </c>
    </row>
    <row r="196" spans="1:16" ht="12.75">
      <c r="A196">
        <f t="shared" si="47"/>
        <v>187</v>
      </c>
      <c r="B196" s="16">
        <f t="shared" si="56"/>
      </c>
      <c r="C196" s="32">
        <f t="shared" si="57"/>
      </c>
      <c r="D196" s="23"/>
      <c r="E196" s="23"/>
      <c r="F196" s="1">
        <f t="shared" si="58"/>
      </c>
      <c r="G196" s="3">
        <f t="shared" si="59"/>
      </c>
      <c r="H196" s="33">
        <f t="shared" si="54"/>
      </c>
      <c r="I196" s="5">
        <f t="shared" si="60"/>
      </c>
      <c r="J196" s="39"/>
      <c r="K196" s="45"/>
      <c r="L196" s="22">
        <f t="shared" si="61"/>
      </c>
      <c r="M196" s="19">
        <f t="shared" si="62"/>
      </c>
      <c r="N196" s="5">
        <f t="shared" si="63"/>
      </c>
      <c r="O196" s="3">
        <f t="shared" si="55"/>
      </c>
      <c r="P196" s="3">
        <f t="shared" si="46"/>
      </c>
    </row>
    <row r="197" spans="1:16" ht="12.75">
      <c r="A197">
        <f t="shared" si="47"/>
        <v>188</v>
      </c>
      <c r="B197" s="16">
        <f t="shared" si="56"/>
      </c>
      <c r="C197" s="32">
        <f t="shared" si="57"/>
      </c>
      <c r="D197" s="23"/>
      <c r="E197" s="23"/>
      <c r="F197" s="1">
        <f t="shared" si="58"/>
      </c>
      <c r="G197" s="3">
        <f t="shared" si="59"/>
      </c>
      <c r="H197" s="33">
        <f t="shared" si="54"/>
      </c>
      <c r="I197" s="5">
        <f t="shared" si="60"/>
      </c>
      <c r="J197" s="39"/>
      <c r="K197" s="45"/>
      <c r="L197" s="22">
        <f t="shared" si="61"/>
      </c>
      <c r="M197" s="19">
        <f t="shared" si="62"/>
      </c>
      <c r="N197" s="5">
        <f t="shared" si="63"/>
      </c>
      <c r="O197" s="3">
        <f t="shared" si="55"/>
      </c>
      <c r="P197" s="3">
        <f t="shared" si="46"/>
      </c>
    </row>
    <row r="198" spans="1:16" ht="12.75">
      <c r="A198">
        <f t="shared" si="47"/>
        <v>189</v>
      </c>
      <c r="B198" s="16">
        <f t="shared" si="56"/>
      </c>
      <c r="C198" s="32">
        <f t="shared" si="57"/>
      </c>
      <c r="D198" s="23"/>
      <c r="E198" s="23"/>
      <c r="F198" s="1">
        <f t="shared" si="58"/>
      </c>
      <c r="G198" s="3">
        <f t="shared" si="59"/>
      </c>
      <c r="H198" s="33">
        <f t="shared" si="54"/>
      </c>
      <c r="I198" s="5">
        <f t="shared" si="60"/>
      </c>
      <c r="J198" s="39"/>
      <c r="K198" s="45"/>
      <c r="L198" s="22">
        <f t="shared" si="61"/>
      </c>
      <c r="M198" s="19">
        <f t="shared" si="62"/>
      </c>
      <c r="N198" s="5">
        <f t="shared" si="63"/>
      </c>
      <c r="O198" s="3">
        <f t="shared" si="55"/>
      </c>
      <c r="P198" s="3">
        <f t="shared" si="46"/>
      </c>
    </row>
    <row r="199" spans="1:16" ht="12.75">
      <c r="A199">
        <f t="shared" si="47"/>
        <v>190</v>
      </c>
      <c r="B199" s="16">
        <f t="shared" si="56"/>
      </c>
      <c r="C199" s="32">
        <f t="shared" si="57"/>
      </c>
      <c r="D199" s="23"/>
      <c r="E199" s="23"/>
      <c r="F199" s="1">
        <f t="shared" si="58"/>
      </c>
      <c r="G199" s="3">
        <f t="shared" si="59"/>
      </c>
      <c r="H199" s="33">
        <f t="shared" si="54"/>
      </c>
      <c r="I199" s="5">
        <f t="shared" si="60"/>
      </c>
      <c r="J199" s="39"/>
      <c r="K199" s="45"/>
      <c r="L199" s="22">
        <f t="shared" si="61"/>
      </c>
      <c r="M199" s="19">
        <f t="shared" si="62"/>
      </c>
      <c r="N199" s="5">
        <f t="shared" si="63"/>
      </c>
      <c r="O199" s="3">
        <f t="shared" si="55"/>
      </c>
      <c r="P199" s="3">
        <f t="shared" si="46"/>
      </c>
    </row>
    <row r="200" spans="1:16" ht="12.75">
      <c r="A200">
        <f t="shared" si="47"/>
        <v>191</v>
      </c>
      <c r="B200" s="16">
        <f t="shared" si="56"/>
      </c>
      <c r="C200" s="32">
        <f t="shared" si="57"/>
      </c>
      <c r="D200" s="23"/>
      <c r="E200" s="23"/>
      <c r="F200" s="1">
        <f t="shared" si="58"/>
      </c>
      <c r="G200" s="3">
        <f t="shared" si="59"/>
      </c>
      <c r="H200" s="33">
        <f t="shared" si="54"/>
      </c>
      <c r="I200" s="5">
        <f t="shared" si="60"/>
      </c>
      <c r="J200" s="39"/>
      <c r="K200" s="45"/>
      <c r="L200" s="22">
        <f t="shared" si="61"/>
      </c>
      <c r="M200" s="19">
        <f t="shared" si="62"/>
      </c>
      <c r="N200" s="5">
        <f t="shared" si="63"/>
      </c>
      <c r="O200" s="3">
        <f t="shared" si="55"/>
      </c>
      <c r="P200" s="3">
        <f t="shared" si="46"/>
      </c>
    </row>
    <row r="201" spans="1:16" ht="12.75">
      <c r="A201">
        <f t="shared" si="47"/>
        <v>192</v>
      </c>
      <c r="B201" s="16">
        <f t="shared" si="56"/>
      </c>
      <c r="C201" s="32">
        <f t="shared" si="57"/>
      </c>
      <c r="D201" s="23"/>
      <c r="E201" s="23"/>
      <c r="F201" s="1">
        <f t="shared" si="58"/>
      </c>
      <c r="G201" s="3">
        <f t="shared" si="59"/>
      </c>
      <c r="H201" s="33">
        <f t="shared" si="54"/>
      </c>
      <c r="I201" s="5">
        <f t="shared" si="60"/>
      </c>
      <c r="J201" s="39"/>
      <c r="K201" s="45"/>
      <c r="L201" s="22">
        <f t="shared" si="61"/>
      </c>
      <c r="M201" s="19">
        <f t="shared" si="62"/>
      </c>
      <c r="N201" s="5">
        <f t="shared" si="63"/>
      </c>
      <c r="O201" s="3">
        <f t="shared" si="55"/>
      </c>
      <c r="P201" s="3">
        <f t="shared" si="46"/>
      </c>
    </row>
    <row r="202" spans="1:16" ht="12.75">
      <c r="A202">
        <f t="shared" si="47"/>
        <v>193</v>
      </c>
      <c r="B202" s="16">
        <f t="shared" si="56"/>
      </c>
      <c r="C202" s="32">
        <f t="shared" si="57"/>
      </c>
      <c r="D202" s="23"/>
      <c r="E202" s="23"/>
      <c r="F202" s="1">
        <f t="shared" si="58"/>
      </c>
      <c r="G202" s="3">
        <f t="shared" si="59"/>
      </c>
      <c r="H202" s="33">
        <f t="shared" si="54"/>
      </c>
      <c r="I202" s="5">
        <f t="shared" si="60"/>
      </c>
      <c r="J202" s="39"/>
      <c r="K202" s="45"/>
      <c r="L202" s="22">
        <f t="shared" si="61"/>
      </c>
      <c r="M202" s="19">
        <f t="shared" si="62"/>
      </c>
      <c r="N202" s="5">
        <f t="shared" si="63"/>
      </c>
      <c r="O202" s="3">
        <f t="shared" si="55"/>
      </c>
      <c r="P202" s="3">
        <f t="shared" si="46"/>
      </c>
    </row>
    <row r="203" spans="1:16" ht="12.75">
      <c r="A203">
        <f t="shared" si="47"/>
        <v>194</v>
      </c>
      <c r="B203" s="16">
        <f t="shared" si="56"/>
      </c>
      <c r="C203" s="32">
        <f t="shared" si="57"/>
      </c>
      <c r="D203" s="23"/>
      <c r="E203" s="23"/>
      <c r="F203" s="1">
        <f t="shared" si="58"/>
      </c>
      <c r="G203" s="3">
        <f t="shared" si="59"/>
      </c>
      <c r="H203" s="33">
        <f t="shared" si="54"/>
      </c>
      <c r="I203" s="5">
        <f t="shared" si="60"/>
      </c>
      <c r="J203" s="39"/>
      <c r="K203" s="45"/>
      <c r="L203" s="22">
        <f t="shared" si="61"/>
      </c>
      <c r="M203" s="19">
        <f t="shared" si="62"/>
      </c>
      <c r="N203" s="5">
        <f t="shared" si="63"/>
      </c>
      <c r="O203" s="3">
        <f t="shared" si="55"/>
      </c>
      <c r="P203" s="3">
        <f aca="true" t="shared" si="64" ref="P203:P209">IF(D203="","",D203-2450000)</f>
      </c>
    </row>
    <row r="204" spans="1:16" ht="12.75">
      <c r="A204">
        <f aca="true" t="shared" si="65" ref="A204:A209">A203+1</f>
        <v>195</v>
      </c>
      <c r="B204" s="16">
        <f t="shared" si="56"/>
      </c>
      <c r="C204" s="32">
        <f t="shared" si="57"/>
      </c>
      <c r="D204" s="23"/>
      <c r="E204" s="23"/>
      <c r="F204" s="1">
        <f t="shared" si="58"/>
      </c>
      <c r="G204" s="3">
        <f t="shared" si="59"/>
      </c>
      <c r="H204" s="33">
        <f t="shared" si="54"/>
      </c>
      <c r="I204" s="5">
        <f t="shared" si="60"/>
      </c>
      <c r="J204" s="39"/>
      <c r="K204" s="45"/>
      <c r="L204" s="22">
        <f t="shared" si="61"/>
      </c>
      <c r="M204" s="19">
        <f t="shared" si="62"/>
      </c>
      <c r="N204" s="5">
        <f t="shared" si="63"/>
      </c>
      <c r="O204" s="3">
        <f t="shared" si="55"/>
      </c>
      <c r="P204" s="3">
        <f t="shared" si="64"/>
      </c>
    </row>
    <row r="205" spans="1:16" ht="12.75">
      <c r="A205">
        <f t="shared" si="65"/>
        <v>196</v>
      </c>
      <c r="B205" s="16">
        <f t="shared" si="56"/>
      </c>
      <c r="C205" s="32">
        <f t="shared" si="57"/>
      </c>
      <c r="D205" s="23"/>
      <c r="E205" s="23"/>
      <c r="F205" s="1">
        <f t="shared" si="58"/>
      </c>
      <c r="G205" s="3">
        <f t="shared" si="59"/>
      </c>
      <c r="H205" s="33">
        <f t="shared" si="54"/>
      </c>
      <c r="I205" s="5">
        <f t="shared" si="60"/>
      </c>
      <c r="J205" s="39"/>
      <c r="K205" s="45"/>
      <c r="L205" s="22">
        <f t="shared" si="61"/>
      </c>
      <c r="M205" s="19">
        <f t="shared" si="62"/>
      </c>
      <c r="N205" s="5">
        <f t="shared" si="63"/>
      </c>
      <c r="O205" s="3">
        <f t="shared" si="55"/>
      </c>
      <c r="P205" s="3">
        <f t="shared" si="64"/>
      </c>
    </row>
    <row r="206" spans="1:16" ht="12.75">
      <c r="A206">
        <f t="shared" si="65"/>
        <v>197</v>
      </c>
      <c r="B206" s="16">
        <f t="shared" si="56"/>
      </c>
      <c r="C206" s="32">
        <f t="shared" si="57"/>
      </c>
      <c r="D206" s="23"/>
      <c r="E206" s="23"/>
      <c r="F206" s="1">
        <f t="shared" si="58"/>
      </c>
      <c r="G206" s="3">
        <f t="shared" si="59"/>
      </c>
      <c r="H206" s="33">
        <f t="shared" si="54"/>
      </c>
      <c r="I206" s="5">
        <f t="shared" si="60"/>
      </c>
      <c r="J206" s="39"/>
      <c r="K206" s="45"/>
      <c r="L206" s="22">
        <f t="shared" si="61"/>
      </c>
      <c r="M206" s="19">
        <f t="shared" si="62"/>
      </c>
      <c r="N206" s="5">
        <f t="shared" si="63"/>
      </c>
      <c r="O206" s="3">
        <f t="shared" si="55"/>
      </c>
      <c r="P206" s="3">
        <f t="shared" si="64"/>
      </c>
    </row>
    <row r="207" spans="1:16" ht="12.75">
      <c r="A207">
        <f t="shared" si="65"/>
        <v>198</v>
      </c>
      <c r="B207" s="16">
        <f t="shared" si="56"/>
      </c>
      <c r="C207" s="32">
        <f t="shared" si="57"/>
      </c>
      <c r="D207" s="23"/>
      <c r="E207" s="23"/>
      <c r="F207" s="1">
        <f t="shared" si="58"/>
      </c>
      <c r="G207" s="3">
        <f t="shared" si="59"/>
      </c>
      <c r="H207" s="33">
        <f t="shared" si="54"/>
      </c>
      <c r="I207" s="5">
        <f t="shared" si="60"/>
      </c>
      <c r="J207" s="39"/>
      <c r="K207" s="45"/>
      <c r="L207" s="22">
        <f t="shared" si="61"/>
      </c>
      <c r="M207" s="19">
        <f t="shared" si="62"/>
      </c>
      <c r="N207" s="5">
        <f t="shared" si="63"/>
      </c>
      <c r="O207" s="3">
        <f t="shared" si="55"/>
      </c>
      <c r="P207" s="3">
        <f t="shared" si="64"/>
      </c>
    </row>
    <row r="208" spans="1:16" ht="12.75">
      <c r="A208">
        <f t="shared" si="65"/>
        <v>199</v>
      </c>
      <c r="B208" s="16">
        <f t="shared" si="56"/>
      </c>
      <c r="C208" s="32">
        <f t="shared" si="57"/>
      </c>
      <c r="D208" s="23"/>
      <c r="E208" s="23"/>
      <c r="F208" s="1">
        <f t="shared" si="58"/>
      </c>
      <c r="G208" s="3">
        <f t="shared" si="59"/>
      </c>
      <c r="H208" s="33">
        <f t="shared" si="54"/>
      </c>
      <c r="I208" s="5">
        <f t="shared" si="60"/>
      </c>
      <c r="J208" s="39"/>
      <c r="K208" s="45"/>
      <c r="L208" s="22">
        <f t="shared" si="61"/>
      </c>
      <c r="M208" s="19">
        <f t="shared" si="62"/>
      </c>
      <c r="N208" s="5">
        <f t="shared" si="63"/>
      </c>
      <c r="O208" s="3">
        <f t="shared" si="55"/>
      </c>
      <c r="P208" s="3">
        <f t="shared" si="64"/>
      </c>
    </row>
    <row r="209" spans="1:16" ht="12.75">
      <c r="A209">
        <f t="shared" si="65"/>
        <v>200</v>
      </c>
      <c r="B209" s="16">
        <f t="shared" si="56"/>
      </c>
      <c r="C209" s="32">
        <f t="shared" si="57"/>
      </c>
      <c r="D209" s="23"/>
      <c r="E209" s="23"/>
      <c r="F209" s="1">
        <f t="shared" si="58"/>
      </c>
      <c r="G209" s="3">
        <f t="shared" si="59"/>
      </c>
      <c r="H209" s="33">
        <f t="shared" si="54"/>
      </c>
      <c r="I209" s="5">
        <f t="shared" si="60"/>
      </c>
      <c r="J209" s="39"/>
      <c r="K209" s="45"/>
      <c r="L209" s="22">
        <f t="shared" si="61"/>
      </c>
      <c r="M209" s="19">
        <f t="shared" si="62"/>
      </c>
      <c r="N209" s="5">
        <f t="shared" si="63"/>
      </c>
      <c r="O209" s="3">
        <f t="shared" si="55"/>
      </c>
      <c r="P209" s="3">
        <f t="shared" si="64"/>
      </c>
    </row>
  </sheetData>
  <sheetProtection/>
  <mergeCells count="8">
    <mergeCell ref="G3:J3"/>
    <mergeCell ref="B5:D5"/>
    <mergeCell ref="C6:D6"/>
    <mergeCell ref="I7:I9"/>
    <mergeCell ref="J8:J9"/>
    <mergeCell ref="E5:F5"/>
    <mergeCell ref="E6:F6"/>
    <mergeCell ref="E7:F7"/>
  </mergeCells>
  <hyperlinks>
    <hyperlink ref="G3" r:id="rId1" display="http://astroutils.astronomy.ohio-state.edu/time/utc2bjd.html"/>
  </hyperlinks>
  <printOptions/>
  <pageMargins left="0.75" right="0.75" top="1" bottom="1" header="0.4921259845" footer="0.492125984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Tabelle4"/>
  <dimension ref="A1:N201"/>
  <sheetViews>
    <sheetView workbookViewId="0" topLeftCell="A1">
      <selection activeCell="F2" sqref="F2"/>
    </sheetView>
  </sheetViews>
  <sheetFormatPr defaultColWidth="11.421875" defaultRowHeight="12.75"/>
  <cols>
    <col min="2" max="2" width="15.00390625" style="0" customWidth="1"/>
    <col min="3" max="3" width="13.00390625" style="0" bestFit="1" customWidth="1"/>
    <col min="4" max="4" width="12.421875" style="0" bestFit="1" customWidth="1"/>
    <col min="5" max="5" width="12.8515625" style="0" bestFit="1" customWidth="1"/>
    <col min="6" max="6" width="12.421875" style="0" bestFit="1" customWidth="1"/>
    <col min="7" max="7" width="13.00390625" style="0" bestFit="1" customWidth="1"/>
    <col min="9" max="9" width="17.421875" style="0" customWidth="1"/>
    <col min="10" max="10" width="14.57421875" style="0" bestFit="1" customWidth="1"/>
    <col min="12" max="13" width="13.00390625" style="0" bestFit="1" customWidth="1"/>
    <col min="14" max="14" width="14.57421875" style="0" customWidth="1"/>
  </cols>
  <sheetData>
    <row r="1" spans="1:6" ht="12.75">
      <c r="A1" s="8" t="s">
        <v>83</v>
      </c>
      <c r="B1" s="8" t="s">
        <v>49</v>
      </c>
      <c r="C1" s="8" t="s">
        <v>50</v>
      </c>
      <c r="D1" s="8" t="s">
        <v>51</v>
      </c>
      <c r="E1" s="8" t="s">
        <v>52</v>
      </c>
      <c r="F1" s="8" t="s">
        <v>1</v>
      </c>
    </row>
    <row r="2" spans="1:13" ht="12.75">
      <c r="A2">
        <v>1</v>
      </c>
      <c r="B2" s="43">
        <f>IF(AND(Measures!I10&lt;&gt;"",Measures!K10=1),Measures!H10*Measures!J10/(Measures!E10)^2,"")</f>
        <v>-17616142220920314</v>
      </c>
      <c r="C2" s="43">
        <f>IF(AND(Measures!I10&lt;&gt;"",Measures!K10=1),Measures!H10/(Measures!E10)^2,"")</f>
        <v>-7180102040.816327</v>
      </c>
      <c r="D2" s="43">
        <f>IF(AND(Measures!I10&lt;&gt;"",Measures!K10=1),(Measures!H10/Measures!E10)^2,"")</f>
        <v>101045576020408.14</v>
      </c>
      <c r="E2" s="43">
        <f>IF(AND(Measures!I10&lt;&gt;"",Measures!K10=1),Measures!J10/(Measures!E10)^2,"")</f>
        <v>1251768792789.051</v>
      </c>
      <c r="F2" s="43">
        <f>IF(AND(Measures!I10&lt;&gt;"",Measures!K10=1),1/(Measures!E10)^2,"")</f>
        <v>510204.0816326531</v>
      </c>
      <c r="H2" t="s">
        <v>65</v>
      </c>
      <c r="I2">
        <f>SUM(B2:B201)</f>
        <v>2.1321438543633771E+21</v>
      </c>
      <c r="J2">
        <f>SUM(C2:C201)</f>
        <v>868081571821838.8</v>
      </c>
      <c r="K2">
        <f>SUM(D2:D201)</f>
        <v>3.4054023248386253E+18</v>
      </c>
      <c r="L2">
        <f>SUM(E2:E201)</f>
        <v>9.36424959012141E+17</v>
      </c>
      <c r="M2">
        <f>SUM(F2:F201)</f>
        <v>381294478213.6027</v>
      </c>
    </row>
    <row r="3" spans="1:6" ht="12.75">
      <c r="A3">
        <f>A2+1</f>
        <v>2</v>
      </c>
      <c r="B3" s="43">
        <f>IF(AND(Measures!I11&lt;&gt;"",Measures!K11=1),Measures!H11*Measures!J11/(Measures!E11)^2,"")</f>
        <v>0</v>
      </c>
      <c r="C3" s="43">
        <f>IF(AND(Measures!I11&lt;&gt;"",Measures!K11=1),Measures!H11/(Measures!E11)^2,"")</f>
        <v>0</v>
      </c>
      <c r="D3" s="43">
        <f>IF(AND(Measures!I11&lt;&gt;"",Measures!K11=1),(Measures!H11/Measures!E11)^2,"")</f>
        <v>0</v>
      </c>
      <c r="E3" s="43">
        <f>IF(AND(Measures!I11&lt;&gt;"",Measures!K11=1),Measures!J11/(Measures!E11)^2,"")</f>
        <v>24555698760036200</v>
      </c>
      <c r="F3" s="43">
        <f>IF(AND(Measures!I11&lt;&gt;"",Measures!K11=1),1/(Measures!E11)^2,"")</f>
        <v>9999999999.999998</v>
      </c>
    </row>
    <row r="4" spans="1:14" ht="12.75">
      <c r="A4">
        <f aca="true" t="shared" si="0" ref="A4:A67">A3+1</f>
        <v>3</v>
      </c>
      <c r="B4" s="43">
        <f>IF(AND(Measures!I12&lt;&gt;"",Measures!K12=1),Measures!H12*Measures!J12/(Measures!E12)^2,"")</f>
        <v>6.82911918825952E+17</v>
      </c>
      <c r="C4" s="43">
        <f>IF(AND(Measures!I12&lt;&gt;"",Measures!K12=1),Measures!H12/(Measures!E12)^2,"")</f>
        <v>278106508875.7397</v>
      </c>
      <c r="D4" s="43">
        <f>IF(AND(Measures!I12&lt;&gt;"",Measures!K12=1),(Measures!H12/Measures!E12)^2,"")</f>
        <v>13071005917159.764</v>
      </c>
      <c r="E4" s="43">
        <f>IF(AND(Measures!I12&lt;&gt;"",Measures!K12=1),Measures!J12/(Measures!E12)^2,"")</f>
        <v>14530040826084086</v>
      </c>
      <c r="F4" s="43">
        <f>IF(AND(Measures!I12&lt;&gt;"",Measures!K12=1),1/(Measures!E12)^2,"")</f>
        <v>5917159763.31361</v>
      </c>
      <c r="I4" s="2" t="s">
        <v>49</v>
      </c>
      <c r="J4" s="2" t="s">
        <v>50</v>
      </c>
      <c r="K4" s="2" t="s">
        <v>51</v>
      </c>
      <c r="L4" s="2" t="s">
        <v>52</v>
      </c>
      <c r="M4" s="2" t="s">
        <v>1</v>
      </c>
      <c r="N4" s="2" t="s">
        <v>53</v>
      </c>
    </row>
    <row r="5" spans="1:14" ht="12.75">
      <c r="A5">
        <f t="shared" si="0"/>
        <v>4</v>
      </c>
      <c r="B5" s="43">
        <f>IF(AND(Measures!I13&lt;&gt;"",Measures!K13=1),Measures!H13*Measures!J13/(Measures!E13)^2,"")</f>
        <v>9.016597218014431E+17</v>
      </c>
      <c r="C5" s="43">
        <f>IF(AND(Measures!I13&lt;&gt;"",Measures!K13=1),Measures!H13/(Measures!E13)^2,"")</f>
        <v>367187500000</v>
      </c>
      <c r="D5" s="43">
        <f>IF(AND(Measures!I13&lt;&gt;"",Measures!K13=1),(Measures!H13/Measures!E13)^2,"")</f>
        <v>34515625000000</v>
      </c>
      <c r="E5" s="43">
        <f>IF(AND(Measures!I13&lt;&gt;"",Measures!K13=1),Measures!J13/(Measures!E13)^2,"")</f>
        <v>9592124700015350</v>
      </c>
      <c r="F5" s="43">
        <f>IF(AND(Measures!I13&lt;&gt;"",Measures!K13=1),1/(Measures!E13)^2,"")</f>
        <v>3906250000</v>
      </c>
      <c r="I5">
        <f>-2*I2</f>
        <v>-4.2642877087267543E+21</v>
      </c>
      <c r="J5">
        <f>2*J2</f>
        <v>1736163143643677.5</v>
      </c>
      <c r="K5">
        <f>2*K2</f>
        <v>6.810804649677251E+18</v>
      </c>
      <c r="L5">
        <f>-2*L2</f>
        <v>-1.872849918024282E+18</v>
      </c>
      <c r="M5">
        <f>2*M2</f>
        <v>762588956427.2054</v>
      </c>
      <c r="N5" s="9">
        <f>B*B-E*C</f>
        <v>-2.1795819488802358E+30</v>
      </c>
    </row>
    <row r="6" spans="1:6" ht="12.75">
      <c r="A6">
        <f t="shared" si="0"/>
        <v>5</v>
      </c>
      <c r="B6" s="43">
        <f>IF(AND(Measures!I14&lt;&gt;"",Measures!K14=1),Measures!H14*Measures!J14/(Measures!E14)^2,"")</f>
        <v>1.0431424770350805E+19</v>
      </c>
      <c r="C6" s="43">
        <f>IF(AND(Measures!I14&lt;&gt;"",Measures!K14=1),Measures!H14/(Measures!E14)^2,"")</f>
        <v>4247933884297.521</v>
      </c>
      <c r="D6" s="43">
        <f>IF(AND(Measures!I14&lt;&gt;"",Measures!K14=1),(Measures!H14/Measures!E14)^2,"")</f>
        <v>2183438016528925.5</v>
      </c>
      <c r="E6" s="43">
        <f>IF(AND(Measures!I14&lt;&gt;"",Measures!K14=1),Measures!J14/(Measures!E14)^2,"")</f>
        <v>20294600720526860</v>
      </c>
      <c r="F6" s="43">
        <f>IF(AND(Measures!I14&lt;&gt;"",Measures!K14=1),1/(Measures!E14)^2,"")</f>
        <v>8264462809.917356</v>
      </c>
    </row>
    <row r="7" spans="1:10" ht="12.75">
      <c r="A7">
        <f t="shared" si="0"/>
        <v>6</v>
      </c>
      <c r="B7" s="43">
        <f>IF(AND(Measures!I15&lt;&gt;"",Measures!K15=1),Measures!H15*Measures!J15/(Measures!E15)^2,"")</f>
        <v>5.117569876094542E+19</v>
      </c>
      <c r="C7" s="43">
        <f>IF(AND(Measures!I15&lt;&gt;"",Measures!K15=1),Measures!H15/(Measures!E15)^2,"")</f>
        <v>20839999999999.996</v>
      </c>
      <c r="D7" s="43">
        <f>IF(AND(Measures!I15&lt;&gt;"",Measures!K15=1),(Measures!H15/Measures!E15)^2,"")</f>
        <v>10857639999999996</v>
      </c>
      <c r="E7" s="43">
        <f>IF(AND(Measures!I15&lt;&gt;"",Measures!K15=1),Measures!J15/(Measures!E15)^2,"")</f>
        <v>98225909330029580</v>
      </c>
      <c r="F7" s="43">
        <f>IF(AND(Measures!I15&lt;&gt;"",Measures!K15=1),1/(Measures!E15)^2,"")</f>
        <v>39999999999.99999</v>
      </c>
      <c r="I7" s="41" t="s">
        <v>66</v>
      </c>
      <c r="J7" s="41"/>
    </row>
    <row r="8" spans="1:10" ht="12.75">
      <c r="A8">
        <f t="shared" si="0"/>
        <v>7</v>
      </c>
      <c r="B8" s="43">
        <f>IF(AND(Measures!I16&lt;&gt;"",Measures!K16=1),Measures!H16*Measures!J16/(Measures!E16)^2,"")</f>
        <v>5.176507311760668E+19</v>
      </c>
      <c r="C8" s="43">
        <f>IF(AND(Measures!I16&lt;&gt;"",Measures!K16=1),Measures!H16/(Measures!E16)^2,"")</f>
        <v>21079999999999.996</v>
      </c>
      <c r="D8" s="43">
        <f>IF(AND(Measures!I16&lt;&gt;"",Measures!K16=1),(Measures!H16/Measures!E16)^2,"")</f>
        <v>11109159999999996</v>
      </c>
      <c r="E8" s="43">
        <f>IF(AND(Measures!I16&lt;&gt;"",Measures!K16=1),Measures!J16/(Measures!E16)^2,"")</f>
        <v>98225945194699580</v>
      </c>
      <c r="F8" s="43">
        <f>IF(AND(Measures!I16&lt;&gt;"",Measures!K16=1),1/(Measures!E16)^2,"")</f>
        <v>39999999999.99999</v>
      </c>
      <c r="I8" t="s">
        <v>64</v>
      </c>
      <c r="J8">
        <f>M2</f>
        <v>381294478213.6027</v>
      </c>
    </row>
    <row r="9" spans="1:10" ht="12.75">
      <c r="A9">
        <f t="shared" si="0"/>
        <v>8</v>
      </c>
      <c r="B9" s="43">
        <f>IF(AND(Measures!I17&lt;&gt;"",Measures!K17=1),Measures!H17*Measures!J17/(Measures!E17)^2,"")</f>
        <v>9.566817581569663E+18</v>
      </c>
      <c r="C9" s="43">
        <f>IF(AND(Measures!I17&lt;&gt;"",Measures!K17=1),Measures!H17/(Measures!E17)^2,"")</f>
        <v>3895833333333.333</v>
      </c>
      <c r="D9" s="43">
        <f>IF(AND(Measures!I17&lt;&gt;"",Measures!K17=1),(Measures!H17/Measures!E17)^2,"")</f>
        <v>2185562500000000</v>
      </c>
      <c r="E9" s="43">
        <f>IF(AND(Measures!I17&lt;&gt;"",Measures!K17=1),Measures!J17/(Measures!E17)^2,"")</f>
        <v>17053150769286386</v>
      </c>
      <c r="F9" s="43">
        <f>IF(AND(Measures!I17&lt;&gt;"",Measures!K17=1),1/(Measures!E17)^2,"")</f>
        <v>6944444444.444444</v>
      </c>
      <c r="I9" t="s">
        <v>59</v>
      </c>
      <c r="J9">
        <f>J2</f>
        <v>868081571821838.8</v>
      </c>
    </row>
    <row r="10" spans="1:10" ht="12.75">
      <c r="A10">
        <f t="shared" si="0"/>
        <v>9</v>
      </c>
      <c r="B10" s="43">
        <f>IF(AND(Measures!I18&lt;&gt;"",Measures!K18=1),Measures!H18*Measures!J18/(Measures!E18)^2,"")</f>
        <v>5.569424649595333E+19</v>
      </c>
      <c r="C10" s="43">
        <f>IF(AND(Measures!I18&lt;&gt;"",Measures!K18=1),Measures!H18/(Measures!E18)^2,"")</f>
        <v>22679999999999.996</v>
      </c>
      <c r="D10" s="43">
        <f>IF(AND(Measures!I18&lt;&gt;"",Measures!K18=1),(Measures!H18/Measures!E18)^2,"")</f>
        <v>12859559999999996</v>
      </c>
      <c r="E10" s="43">
        <f>IF(AND(Measures!I18&lt;&gt;"",Measures!K18=1),Measures!J18/(Measures!E18)^2,"")</f>
        <v>98226184296213980</v>
      </c>
      <c r="F10" s="43">
        <f>IF(AND(Measures!I18&lt;&gt;"",Measures!K18=1),1/(Measures!E18)^2,"")</f>
        <v>39999999999.99999</v>
      </c>
      <c r="I10" t="s">
        <v>60</v>
      </c>
      <c r="J10">
        <f>L2</f>
        <v>9.36424959012141E+17</v>
      </c>
    </row>
    <row r="11" spans="1:10" ht="12.75">
      <c r="A11">
        <f t="shared" si="0"/>
        <v>10</v>
      </c>
      <c r="B11" s="43">
        <f>IF(AND(Measures!I19&lt;&gt;"",Measures!K19=1),Measures!H19*Measures!J19/(Measures!E19)^2,"")</f>
        <v>3.7771347862011625E+19</v>
      </c>
      <c r="C11" s="43">
        <f>IF(AND(Measures!I19&lt;&gt;"",Measures!K19=1),Measures!H19/(Measures!E19)^2,"")</f>
        <v>15380165289256.2</v>
      </c>
      <c r="D11" s="43">
        <f>IF(AND(Measures!I19&lt;&gt;"",Measures!K19=1),(Measures!H19/Measures!E19)^2,"")</f>
        <v>28622487603305788</v>
      </c>
      <c r="E11" s="43">
        <f>IF(AND(Measures!I19&lt;&gt;"",Measures!K19=1),Measures!J19/(Measures!E19)^2,"")</f>
        <v>20296264299845044</v>
      </c>
      <c r="F11" s="43">
        <f>IF(AND(Measures!I19&lt;&gt;"",Measures!K19=1),1/(Measures!E19)^2,"")</f>
        <v>8264462809.917356</v>
      </c>
      <c r="I11" t="s">
        <v>61</v>
      </c>
      <c r="J11">
        <f>K2</f>
        <v>3.4054023248386253E+18</v>
      </c>
    </row>
    <row r="12" spans="1:10" ht="12.75">
      <c r="A12">
        <f t="shared" si="0"/>
        <v>11</v>
      </c>
      <c r="B12" s="43">
        <f>IF(AND(Measures!I20&lt;&gt;"",Measures!K20=1),Measures!H20*Measures!J20/(Measures!E20)^2,"")</f>
        <v>1.3425389703413903E+20</v>
      </c>
      <c r="C12" s="43">
        <f>IF(AND(Measures!I20&lt;&gt;"",Measures!K20=1),Measures!H20/(Measures!E20)^2,"")</f>
        <v>54666666666666.66</v>
      </c>
      <c r="D12" s="43">
        <f>IF(AND(Measures!I20&lt;&gt;"",Measures!K20=1),(Measures!H20/Measures!E20)^2,"")</f>
        <v>1.07584E+17</v>
      </c>
      <c r="E12" s="43">
        <f>IF(AND(Measures!I20&lt;&gt;"",Measures!K20=1),Measures!J20/(Measures!E20)^2,"")</f>
        <v>68218443614908050</v>
      </c>
      <c r="F12" s="43">
        <f>IF(AND(Measures!I20&lt;&gt;"",Measures!K20=1),1/(Measures!E20)^2,"")</f>
        <v>27777777777.777775</v>
      </c>
      <c r="I12" t="s">
        <v>62</v>
      </c>
      <c r="J12">
        <f>I2</f>
        <v>2.1321438543633771E+21</v>
      </c>
    </row>
    <row r="13" spans="1:10" ht="12.75">
      <c r="A13">
        <f t="shared" si="0"/>
        <v>12</v>
      </c>
      <c r="B13" s="43">
        <f>IF(AND(Measures!I21&lt;&gt;"",Measures!K21=1),Measures!H21*Measures!J21/(Measures!E21)^2,"")</f>
        <v>9.928715047612362E+19</v>
      </c>
      <c r="C13" s="43">
        <f>IF(AND(Measures!I21&lt;&gt;"",Measures!K21=1),Measures!H21/(Measures!E21)^2,"")</f>
        <v>40428571428571.43</v>
      </c>
      <c r="D13" s="43">
        <f>IF(AND(Measures!I21&lt;&gt;"",Measures!K21=1),(Measures!H21/Measures!E21)^2,"")</f>
        <v>80089000000000000</v>
      </c>
      <c r="E13" s="43">
        <f>IF(AND(Measures!I21&lt;&gt;"",Measures!K21=1),Measures!J21/(Measures!E21)^2,"")</f>
        <v>50119712506877144</v>
      </c>
      <c r="F13" s="43">
        <f>IF(AND(Measures!I21&lt;&gt;"",Measures!K21=1),1/(Measures!E21)^2,"")</f>
        <v>20408163265.30612</v>
      </c>
      <c r="I13" t="s">
        <v>63</v>
      </c>
      <c r="J13">
        <f>S0*Sxx-Sx*Sx</f>
        <v>5.4489548722005896E+29</v>
      </c>
    </row>
    <row r="14" spans="1:6" ht="12.75">
      <c r="A14">
        <f t="shared" si="0"/>
        <v>13</v>
      </c>
      <c r="B14" s="43">
        <f>IF(AND(Measures!I22&lt;&gt;"",Measures!K22=1),Measures!H22*Measures!J22/(Measures!E22)^2,"")</f>
        <v>1.9597826679613594E+20</v>
      </c>
      <c r="C14" s="43">
        <f>IF(AND(Measures!I22&lt;&gt;"",Measures!K22=1),Measures!H22/(Measures!E22)^2,"")</f>
        <v>79799999999999.98</v>
      </c>
      <c r="D14" s="43">
        <f>IF(AND(Measures!I22&lt;&gt;"",Measures!K22=1),(Measures!H22/Measures!E22)^2,"")</f>
        <v>1.5920099999999997E+17</v>
      </c>
      <c r="E14" s="43">
        <f>IF(AND(Measures!I22&lt;&gt;"",Measures!K22=1),Measures!J22/(Measures!E22)^2,"")</f>
        <v>98234720198564380</v>
      </c>
      <c r="F14" s="43">
        <f>IF(AND(Measures!I22&lt;&gt;"",Measures!K22=1),1/(Measures!E22)^2,"")</f>
        <v>39999999999.99999</v>
      </c>
    </row>
    <row r="15" spans="1:10" ht="12.75">
      <c r="A15">
        <f t="shared" si="0"/>
        <v>14</v>
      </c>
      <c r="B15" s="43">
        <f>IF(AND(Measures!I23&lt;&gt;"",Measures!K23=1),Measures!H23*Measures!J23/(Measures!E23)^2,"")</f>
        <v>1.8440270001579426E+20</v>
      </c>
      <c r="C15" s="43">
        <f>IF(AND(Measures!I23&lt;&gt;"",Measures!K23=1),Measures!H23/(Measures!E23)^2,"")</f>
        <v>75083333333333.33</v>
      </c>
      <c r="D15" s="43">
        <f>IF(AND(Measures!I23&lt;&gt;"",Measures!K23=1),(Measures!H23/Measures!E23)^2,"")</f>
        <v>2.0295025E+17</v>
      </c>
      <c r="E15" s="43">
        <f>IF(AND(Measures!I23&lt;&gt;"",Measures!K23=1),Measures!J23/(Measures!E23)^2,"")</f>
        <v>68221494641433320</v>
      </c>
      <c r="F15" s="43">
        <f>IF(AND(Measures!I23&lt;&gt;"",Measures!K23=1),1/(Measures!E23)^2,"")</f>
        <v>27777777777.777775</v>
      </c>
      <c r="I15" t="s">
        <v>54</v>
      </c>
      <c r="J15" s="1">
        <f>(Sxx*Sy-Sx*Sxy)/delta</f>
        <v>2455569.8760457067</v>
      </c>
    </row>
    <row r="16" spans="1:10" ht="12.75">
      <c r="A16">
        <f t="shared" si="0"/>
        <v>15</v>
      </c>
      <c r="B16" s="43">
        <f>IF(AND(Measures!I24&lt;&gt;"",Measures!K24=1),Measures!H24*Measures!J24/(Measures!E24)^2,"")</f>
        <v>1.4043146874323709E+20</v>
      </c>
      <c r="C16" s="43">
        <f>IF(AND(Measures!I24&lt;&gt;"",Measures!K24=1),Measures!H24/(Measures!E24)^2,"")</f>
        <v>57172839506172.836</v>
      </c>
      <c r="D16" s="43">
        <f>IF(AND(Measures!I24&lt;&gt;"",Measures!K24=1),(Measures!H24/Measures!E24)^2,"")</f>
        <v>2.647674197530864E+17</v>
      </c>
      <c r="E16" s="43">
        <f>IF(AND(Measures!I24&lt;&gt;"",Measures!K24=1),Measures!J24/(Measures!E24)^2,"")</f>
        <v>30324221279040616</v>
      </c>
      <c r="F16" s="43">
        <f>IF(AND(Measures!I24&lt;&gt;"",Measures!K24=1),1/(Measures!E24)^2,"")</f>
        <v>12345679012.345678</v>
      </c>
      <c r="I16" t="s">
        <v>55</v>
      </c>
      <c r="J16">
        <f>(S0*Sxy-Sx*Sy)/delta</f>
        <v>0.14943803953798582</v>
      </c>
    </row>
    <row r="17" spans="1:6" ht="12.75">
      <c r="A17">
        <f t="shared" si="0"/>
        <v>16</v>
      </c>
      <c r="B17" s="43">
        <f>IF(AND(Measures!I25&lt;&gt;"",Measures!K25=1),Measures!H25*Measures!J25/(Measures!E25)^2,"")</f>
        <v>1.179937901068762E+19</v>
      </c>
      <c r="C17" s="43">
        <f>IF(AND(Measures!I25&lt;&gt;"",Measures!K25=1),Measures!H25/(Measures!E25)^2,"")</f>
        <v>4803710937500</v>
      </c>
      <c r="D17" s="43">
        <f>IF(AND(Measures!I25&lt;&gt;"",Measures!K25=1),(Measures!H25/Measures!E25)^2,"")</f>
        <v>23629454101562500</v>
      </c>
      <c r="E17" s="43">
        <f>IF(AND(Measures!I25&lt;&gt;"",Measures!K25=1),Measures!J25/(Measures!E25)^2,"")</f>
        <v>2398735314228017.5</v>
      </c>
      <c r="F17" s="43">
        <f>IF(AND(Measures!I25&lt;&gt;"",Measures!K25=1),1/(Measures!E25)^2,"")</f>
        <v>976562500</v>
      </c>
    </row>
    <row r="18" spans="1:10" ht="12.75">
      <c r="A18">
        <f t="shared" si="0"/>
        <v>17</v>
      </c>
      <c r="B18" s="43">
        <f>IF(AND(Measures!I26&lt;&gt;"",Measures!K26=1),Measures!H26*Measures!J26/(Measures!E26)^2,"")</f>
        <v>4.9971575849722393E+20</v>
      </c>
      <c r="C18" s="43">
        <f>IF(AND(Measures!I26&lt;&gt;"",Measures!K26=1),Measures!H26/(Measures!E26)^2,"")</f>
        <v>203439999999999.97</v>
      </c>
      <c r="D18" s="43">
        <f>IF(AND(Measures!I26&lt;&gt;"",Measures!K26=1),(Measures!H26/Measures!E26)^2,"")</f>
        <v>1.0346958399999997E+18</v>
      </c>
      <c r="E18" s="43">
        <f>IF(AND(Measures!I26&lt;&gt;"",Measures!K26=1),Measures!J26/(Measures!E26)^2,"")</f>
        <v>98253196715930780</v>
      </c>
      <c r="F18" s="43">
        <f>IF(AND(Measures!I26&lt;&gt;"",Measures!K26=1),1/(Measures!E26)^2,"")</f>
        <v>39999999999.99999</v>
      </c>
      <c r="I18" t="s">
        <v>58</v>
      </c>
      <c r="J18" s="11">
        <f>SQRT(Sxx/delta)</f>
        <v>2.4999286200500466E-06</v>
      </c>
    </row>
    <row r="19" spans="1:10" ht="12.75">
      <c r="A19">
        <f t="shared" si="0"/>
        <v>18</v>
      </c>
      <c r="B19" s="43">
        <f>IF(AND(Measures!I27&lt;&gt;"",Measures!K27=1),Measures!H27*Measures!J27/(Measures!E27)^2,"")</f>
        <v>1.9700589876360977E+20</v>
      </c>
      <c r="C19" s="43">
        <f>IF(AND(Measures!I27&lt;&gt;"",Measures!K27=1),Measures!H27/(Measures!E27)^2,"")</f>
        <v>80203125000000</v>
      </c>
      <c r="D19" s="43">
        <f>IF(AND(Measures!I27&lt;&gt;"",Measures!K27=1),(Measures!H27/Measures!E27)^2,"")</f>
        <v>4.11682640625E+17</v>
      </c>
      <c r="E19" s="43">
        <f>IF(AND(Measures!I27&lt;&gt;"",Measures!K27=1),Measures!J27/(Measures!E27)^2,"")</f>
        <v>38380264711398750</v>
      </c>
      <c r="F19" s="43">
        <f>IF(AND(Measures!I27&lt;&gt;"",Measures!K27=1),1/(Measures!E27)^2,"")</f>
        <v>15625000000</v>
      </c>
      <c r="I19" t="s">
        <v>57</v>
      </c>
      <c r="J19" s="11">
        <f>SQRT(S0/delta)</f>
        <v>8.36514844948998E-10</v>
      </c>
    </row>
    <row r="20" spans="1:6" ht="12.75">
      <c r="A20">
        <f t="shared" si="0"/>
        <v>19</v>
      </c>
      <c r="B20" s="43">
        <f>IF(AND(Measures!I28&lt;&gt;"",Measures!K28=1),Measures!H28*Measures!J28/(Measures!E28)^2,"")</f>
        <v>3.645349645404581E+20</v>
      </c>
      <c r="C20" s="43">
        <f>IF(AND(Measures!I28&lt;&gt;"",Measures!K28=1),Measures!H28/(Measures!E28)^2,"")</f>
        <v>148405630565929.34</v>
      </c>
      <c r="D20" s="43">
        <f>IF(AND(Measures!I28&lt;&gt;"",Measures!K28=1),(Measures!H28/Measures!E28)^2,"")</f>
        <v>7.666634875035909E+17</v>
      </c>
      <c r="E20" s="43">
        <f>IF(AND(Measures!I28&lt;&gt;"",Measures!K28=1),Measures!J28/(Measures!E28)^2,"")</f>
        <v>70564259492926456</v>
      </c>
      <c r="F20" s="43">
        <f>IF(AND(Measures!I28&lt;&gt;"",Measures!K28=1),1/(Measures!E28)^2,"")</f>
        <v>28727377190.46251</v>
      </c>
    </row>
    <row r="21" spans="1:6" ht="12.75">
      <c r="A21">
        <f t="shared" si="0"/>
        <v>20</v>
      </c>
      <c r="B21" s="43">
        <f>IF(AND(Measures!I29&lt;&gt;"",Measures!K29=1),Measures!H29*Measures!J29/(Measures!E29)^2,"")</f>
        <v>4.0220902931542024E+19</v>
      </c>
      <c r="C21" s="43">
        <f>IF(AND(Measures!I29&lt;&gt;"",Measures!K29=1),Measures!H29/(Measures!E29)^2,"")</f>
        <v>16371491165209.559</v>
      </c>
      <c r="D21" s="43">
        <f>IF(AND(Measures!I29&lt;&gt;"",Measures!K29=1),(Measures!H29/Measures!E29)^2,"")</f>
        <v>1.3090644335701563E+17</v>
      </c>
      <c r="E21" s="43">
        <f>IF(AND(Measures!I29&lt;&gt;"",Measures!K29=1),Measures!J29/(Measures!E29)^2,"")</f>
        <v>5030127930407957</v>
      </c>
      <c r="F21" s="43">
        <f>IF(AND(Measures!I29&lt;&gt;"",Measures!K29=1),1/(Measures!E29)^2,"")</f>
        <v>2047460125.7140517</v>
      </c>
    </row>
    <row r="22" spans="1:10" ht="12.75">
      <c r="A22">
        <f t="shared" si="0"/>
        <v>21</v>
      </c>
      <c r="B22" s="43">
        <f>IF(AND(Measures!I30&lt;&gt;"",Measures!K30=1),Measures!H30*Measures!J30/(Measures!E30)^2,"")</f>
        <v>4.65419034675818E+19</v>
      </c>
      <c r="C22" s="43">
        <f>IF(AND(Measures!I30&lt;&gt;"",Measures!K30=1),Measures!H30/(Measures!E30)^2,"")</f>
        <v>18944156804733.727</v>
      </c>
      <c r="D22" s="43">
        <f>IF(AND(Measures!I30&lt;&gt;"",Measures!K30=1),(Measures!H30/Measures!E30)^2,"")</f>
        <v>1.552663091715976E+17</v>
      </c>
      <c r="E22" s="43">
        <f>IF(AND(Measures!I30&lt;&gt;"",Measures!K30=1),Measures!J30/(Measures!E30)^2,"")</f>
        <v>5678611940895779</v>
      </c>
      <c r="F22" s="43">
        <f>IF(AND(Measures!I30&lt;&gt;"",Measures!K30=1),1/(Measures!E30)^2,"")</f>
        <v>2311390532.5443788</v>
      </c>
      <c r="I22" s="2" t="s">
        <v>54</v>
      </c>
      <c r="J22" s="2" t="s">
        <v>55</v>
      </c>
    </row>
    <row r="23" spans="1:10" ht="12.75">
      <c r="A23">
        <f t="shared" si="0"/>
        <v>22</v>
      </c>
      <c r="B23" s="43">
        <f>IF(AND(Measures!I31&lt;&gt;"",Measures!K31=1),Measures!H31*Measures!J31/(Measures!E31)^2,"")</f>
      </c>
      <c r="C23" s="43">
        <f>IF(AND(Measures!I31&lt;&gt;"",Measures!K31=1),Measures!H31/(Measures!E31)^2,"")</f>
      </c>
      <c r="D23" s="43">
        <f>IF(AND(Measures!I31&lt;&gt;"",Measures!K31=1),(Measures!H31/Measures!E31)^2,"")</f>
      </c>
      <c r="E23" s="43">
        <f>IF(AND(Measures!I31&lt;&gt;"",Measures!K31=1),Measures!J31/(Measures!E31)^2,"")</f>
      </c>
      <c r="F23" s="43">
        <f>IF(AND(Measures!I31&lt;&gt;"",Measures!K31=1),1/(Measures!E31)^2,"")</f>
      </c>
      <c r="I23" s="42">
        <f>(-A*B+C*D)/det</f>
        <v>2455569.8760457067</v>
      </c>
      <c r="J23" s="10">
        <f>(A*E-B*D)/det</f>
        <v>0.14943803953798582</v>
      </c>
    </row>
    <row r="24" spans="1:10" ht="12.75">
      <c r="A24">
        <f t="shared" si="0"/>
        <v>23</v>
      </c>
      <c r="B24" s="43">
        <f>IF(AND(Measures!I32&lt;&gt;"",Measures!K32=1),Measures!H32*Measures!J32/(Measures!E32)^2,"")</f>
      </c>
      <c r="C24" s="43">
        <f>IF(AND(Measures!I32&lt;&gt;"",Measures!K32=1),Measures!H32/(Measures!E32)^2,"")</f>
      </c>
      <c r="D24" s="43">
        <f>IF(AND(Measures!I32&lt;&gt;"",Measures!K32=1),(Measures!H32/Measures!E32)^2,"")</f>
      </c>
      <c r="E24" s="43">
        <f>IF(AND(Measures!I32&lt;&gt;"",Measures!K32=1),Measures!J32/(Measures!E32)^2,"")</f>
      </c>
      <c r="F24" s="43">
        <f>IF(AND(Measures!I32&lt;&gt;"",Measures!K32=1),1/(Measures!E32)^2,"")</f>
      </c>
      <c r="I24" s="2" t="s">
        <v>58</v>
      </c>
      <c r="J24" s="2" t="s">
        <v>57</v>
      </c>
    </row>
    <row r="25" spans="1:10" ht="12.75">
      <c r="A25">
        <f t="shared" si="0"/>
        <v>24</v>
      </c>
      <c r="B25" s="43">
        <f>IF(AND(Measures!I33&lt;&gt;"",Measures!K33=1),Measures!H33*Measures!J33/(Measures!E33)^2,"")</f>
      </c>
      <c r="C25" s="43">
        <f>IF(AND(Measures!I33&lt;&gt;"",Measures!K33=1),Measures!H33/(Measures!E33)^2,"")</f>
      </c>
      <c r="D25" s="43">
        <f>IF(AND(Measures!I33&lt;&gt;"",Measures!K33=1),(Measures!H33/Measures!E33)^2,"")</f>
      </c>
      <c r="E25" s="43">
        <f>IF(AND(Measures!I33&lt;&gt;"",Measures!K33=1),Measures!J33/(Measures!E33)^2,"")</f>
      </c>
      <c r="F25" s="43">
        <f>IF(AND(Measures!I33&lt;&gt;"",Measures!K33=1),1/(Measures!E33)^2,"")</f>
      </c>
      <c r="I25" s="12">
        <f>SQRT(ABS(2*C/det))</f>
        <v>2.4999286200500466E-06</v>
      </c>
      <c r="J25" s="12">
        <f>SQRT(ABS(2*E/det))</f>
        <v>8.36514844948998E-10</v>
      </c>
    </row>
    <row r="26" spans="1:6" ht="12.75">
      <c r="A26">
        <f t="shared" si="0"/>
        <v>25</v>
      </c>
      <c r="B26" s="43">
        <f>IF(AND(Measures!I34&lt;&gt;"",Measures!K34=1),Measures!H34*Measures!J34/(Measures!E34)^2,"")</f>
      </c>
      <c r="C26" s="43">
        <f>IF(AND(Measures!I34&lt;&gt;"",Measures!K34=1),Measures!H34/(Measures!E34)^2,"")</f>
      </c>
      <c r="D26" s="43">
        <f>IF(AND(Measures!I34&lt;&gt;"",Measures!K34=1),(Measures!H34/Measures!E34)^2,"")</f>
      </c>
      <c r="E26" s="43">
        <f>IF(AND(Measures!I34&lt;&gt;"",Measures!K34=1),Measures!J34/(Measures!E34)^2,"")</f>
      </c>
      <c r="F26" s="43">
        <f>IF(AND(Measures!I34&lt;&gt;"",Measures!K34=1),1/(Measures!E34)^2,"")</f>
      </c>
    </row>
    <row r="27" spans="1:6" ht="12.75">
      <c r="A27">
        <f t="shared" si="0"/>
        <v>26</v>
      </c>
      <c r="B27" s="43">
        <f>IF(AND(Measures!I35&lt;&gt;"",Measures!K35=1),Measures!H35*Measures!J35/(Measures!E35)^2,"")</f>
      </c>
      <c r="C27" s="43">
        <f>IF(AND(Measures!I35&lt;&gt;"",Measures!K35=1),Measures!H35/(Measures!E35)^2,"")</f>
      </c>
      <c r="D27" s="43">
        <f>IF(AND(Measures!I35&lt;&gt;"",Measures!K35=1),(Measures!H35/Measures!E35)^2,"")</f>
      </c>
      <c r="E27" s="43">
        <f>IF(AND(Measures!I35&lt;&gt;"",Measures!K35=1),Measures!J35/(Measures!E35)^2,"")</f>
      </c>
      <c r="F27" s="43">
        <f>IF(AND(Measures!I35&lt;&gt;"",Measures!K35=1),1/(Measures!E35)^2,"")</f>
      </c>
    </row>
    <row r="28" spans="1:6" ht="12.75">
      <c r="A28">
        <f t="shared" si="0"/>
        <v>27</v>
      </c>
      <c r="B28" s="43">
        <f>IF(AND(Measures!I36&lt;&gt;"",Measures!K36=1),Measures!H36*Measures!J36/(Measures!E36)^2,"")</f>
      </c>
      <c r="C28" s="43">
        <f>IF(AND(Measures!I36&lt;&gt;"",Measures!K36=1),Measures!H36/(Measures!E36)^2,"")</f>
      </c>
      <c r="D28" s="43">
        <f>IF(AND(Measures!I36&lt;&gt;"",Measures!K36=1),(Measures!H36/Measures!E36)^2,"")</f>
      </c>
      <c r="E28" s="43">
        <f>IF(AND(Measures!I36&lt;&gt;"",Measures!K36=1),Measures!J36/(Measures!E36)^2,"")</f>
      </c>
      <c r="F28" s="43">
        <f>IF(AND(Measures!I36&lt;&gt;"",Measures!K36=1),1/(Measures!E36)^2,"")</f>
      </c>
    </row>
    <row r="29" spans="1:6" ht="12.75">
      <c r="A29">
        <f t="shared" si="0"/>
        <v>28</v>
      </c>
      <c r="B29" s="43">
        <f>IF(AND(Measures!I37&lt;&gt;"",Measures!K37=1),Measures!H37*Measures!J37/(Measures!E37)^2,"")</f>
      </c>
      <c r="C29" s="43">
        <f>IF(AND(Measures!I37&lt;&gt;"",Measures!K37=1),Measures!H37/(Measures!E37)^2,"")</f>
      </c>
      <c r="D29" s="43">
        <f>IF(AND(Measures!I37&lt;&gt;"",Measures!K37=1),(Measures!H37/Measures!E37)^2,"")</f>
      </c>
      <c r="E29" s="43">
        <f>IF(AND(Measures!I37&lt;&gt;"",Measures!K37=1),Measures!J37/(Measures!E37)^2,"")</f>
      </c>
      <c r="F29" s="43">
        <f>IF(AND(Measures!I37&lt;&gt;"",Measures!K37=1),1/(Measures!E37)^2,"")</f>
      </c>
    </row>
    <row r="30" spans="1:6" ht="12.75">
      <c r="A30">
        <f t="shared" si="0"/>
        <v>29</v>
      </c>
      <c r="B30" s="43">
        <f>IF(AND(Measures!I38&lt;&gt;"",Measures!K38=1),Measures!H38*Measures!J38/(Measures!E38)^2,"")</f>
      </c>
      <c r="C30" s="43">
        <f>IF(AND(Measures!I38&lt;&gt;"",Measures!K38=1),Measures!H38/(Measures!E38)^2,"")</f>
      </c>
      <c r="D30" s="43">
        <f>IF(AND(Measures!I38&lt;&gt;"",Measures!K38=1),(Measures!H38/Measures!E38)^2,"")</f>
      </c>
      <c r="E30" s="43">
        <f>IF(AND(Measures!I38&lt;&gt;"",Measures!K38=1),Measures!J38/(Measures!E38)^2,"")</f>
      </c>
      <c r="F30" s="43">
        <f>IF(AND(Measures!I38&lt;&gt;"",Measures!K38=1),1/(Measures!E38)^2,"")</f>
      </c>
    </row>
    <row r="31" spans="1:6" ht="12.75">
      <c r="A31">
        <f t="shared" si="0"/>
        <v>30</v>
      </c>
      <c r="B31" s="43">
        <f>IF(AND(Measures!I39&lt;&gt;"",Measures!K39=1),Measures!H39*Measures!J39/(Measures!E39)^2,"")</f>
      </c>
      <c r="C31" s="43">
        <f>IF(AND(Measures!I39&lt;&gt;"",Measures!K39=1),Measures!H39/(Measures!E39)^2,"")</f>
      </c>
      <c r="D31" s="43">
        <f>IF(AND(Measures!I39&lt;&gt;"",Measures!K39=1),(Measures!H39/Measures!E39)^2,"")</f>
      </c>
      <c r="E31" s="43">
        <f>IF(AND(Measures!I39&lt;&gt;"",Measures!K39=1),Measures!J39/(Measures!E39)^2,"")</f>
      </c>
      <c r="F31" s="43">
        <f>IF(AND(Measures!I39&lt;&gt;"",Measures!K39=1),1/(Measures!E39)^2,"")</f>
      </c>
    </row>
    <row r="32" spans="1:6" ht="12.75">
      <c r="A32">
        <f t="shared" si="0"/>
        <v>31</v>
      </c>
      <c r="B32" s="43">
        <f>IF(AND(Measures!I40&lt;&gt;"",Measures!K40=1),Measures!H40*Measures!J40/(Measures!E40)^2,"")</f>
      </c>
      <c r="C32" s="43">
        <f>IF(AND(Measures!I40&lt;&gt;"",Measures!K40=1),Measures!H40/(Measures!E40)^2,"")</f>
      </c>
      <c r="D32" s="43">
        <f>IF(AND(Measures!I40&lt;&gt;"",Measures!K40=1),(Measures!H40/Measures!E40)^2,"")</f>
      </c>
      <c r="E32" s="43">
        <f>IF(AND(Measures!I40&lt;&gt;"",Measures!K40=1),Measures!J40/(Measures!E40)^2,"")</f>
      </c>
      <c r="F32" s="43">
        <f>IF(AND(Measures!I40&lt;&gt;"",Measures!K40=1),1/(Measures!E40)^2,"")</f>
      </c>
    </row>
    <row r="33" spans="1:6" ht="12.75">
      <c r="A33">
        <f t="shared" si="0"/>
        <v>32</v>
      </c>
      <c r="B33" s="43">
        <f>IF(AND(Measures!I41&lt;&gt;"",Measures!K41=1),Measures!H41*Measures!J41/(Measures!E41)^2,"")</f>
      </c>
      <c r="C33" s="43">
        <f>IF(AND(Measures!I41&lt;&gt;"",Measures!K41=1),Measures!H41/(Measures!E41)^2,"")</f>
      </c>
      <c r="D33" s="43">
        <f>IF(AND(Measures!I41&lt;&gt;"",Measures!K41=1),(Measures!H41/Measures!E41)^2,"")</f>
      </c>
      <c r="E33" s="43">
        <f>IF(AND(Measures!I41&lt;&gt;"",Measures!K41=1),Measures!J41/(Measures!E41)^2,"")</f>
      </c>
      <c r="F33" s="43">
        <f>IF(AND(Measures!I41&lt;&gt;"",Measures!K41=1),1/(Measures!E41)^2,"")</f>
      </c>
    </row>
    <row r="34" spans="1:6" ht="12.75">
      <c r="A34">
        <f t="shared" si="0"/>
        <v>33</v>
      </c>
      <c r="B34" s="43">
        <f>IF(AND(Measures!I42&lt;&gt;"",Measures!K42=1),Measures!H42*Measures!J42/(Measures!E42)^2,"")</f>
      </c>
      <c r="C34" s="43">
        <f>IF(AND(Measures!I42&lt;&gt;"",Measures!K42=1),Measures!H42/(Measures!E42)^2,"")</f>
      </c>
      <c r="D34" s="43">
        <f>IF(AND(Measures!I42&lt;&gt;"",Measures!K42=1),(Measures!H42/Measures!E42)^2,"")</f>
      </c>
      <c r="E34" s="43">
        <f>IF(AND(Measures!I42&lt;&gt;"",Measures!K42=1),Measures!J42/(Measures!E42)^2,"")</f>
      </c>
      <c r="F34" s="43">
        <f>IF(AND(Measures!I42&lt;&gt;"",Measures!K42=1),1/(Measures!E42)^2,"")</f>
      </c>
    </row>
    <row r="35" spans="1:6" ht="12.75">
      <c r="A35">
        <f t="shared" si="0"/>
        <v>34</v>
      </c>
      <c r="B35" s="43">
        <f>IF(AND(Measures!I43&lt;&gt;"",Measures!K43=1),Measures!H43*Measures!J43/(Measures!E43)^2,"")</f>
      </c>
      <c r="C35" s="43">
        <f>IF(AND(Measures!I43&lt;&gt;"",Measures!K43=1),Measures!H43/(Measures!E43)^2,"")</f>
      </c>
      <c r="D35" s="43">
        <f>IF(AND(Measures!I43&lt;&gt;"",Measures!K43=1),(Measures!H43/Measures!E43)^2,"")</f>
      </c>
      <c r="E35" s="43">
        <f>IF(AND(Measures!I43&lt;&gt;"",Measures!K43=1),Measures!J43/(Measures!E43)^2,"")</f>
      </c>
      <c r="F35" s="43">
        <f>IF(AND(Measures!I43&lt;&gt;"",Measures!K43=1),1/(Measures!E43)^2,"")</f>
      </c>
    </row>
    <row r="36" spans="1:6" ht="12.75">
      <c r="A36">
        <f t="shared" si="0"/>
        <v>35</v>
      </c>
      <c r="B36" s="43">
        <f>IF(AND(Measures!I44&lt;&gt;"",Measures!K44=1),Measures!H44*Measures!J44/(Measures!E44)^2,"")</f>
      </c>
      <c r="C36" s="43">
        <f>IF(AND(Measures!I44&lt;&gt;"",Measures!K44=1),Measures!H44/(Measures!E44)^2,"")</f>
      </c>
      <c r="D36" s="43">
        <f>IF(AND(Measures!I44&lt;&gt;"",Measures!K44=1),(Measures!H44/Measures!E44)^2,"")</f>
      </c>
      <c r="E36" s="43">
        <f>IF(AND(Measures!I44&lt;&gt;"",Measures!K44=1),Measures!J44/(Measures!E44)^2,"")</f>
      </c>
      <c r="F36" s="43">
        <f>IF(AND(Measures!I44&lt;&gt;"",Measures!K44=1),1/(Measures!E44)^2,"")</f>
      </c>
    </row>
    <row r="37" spans="1:6" ht="12.75">
      <c r="A37">
        <f t="shared" si="0"/>
        <v>36</v>
      </c>
      <c r="B37" s="43">
        <f>IF(AND(Measures!I45&lt;&gt;"",Measures!K45=1),Measures!H45*Measures!J45/(Measures!E45)^2,"")</f>
      </c>
      <c r="C37" s="43">
        <f>IF(AND(Measures!I45&lt;&gt;"",Measures!K45=1),Measures!H45/(Measures!E45)^2,"")</f>
      </c>
      <c r="D37" s="43">
        <f>IF(AND(Measures!I45&lt;&gt;"",Measures!K45=1),(Measures!H45/Measures!E45)^2,"")</f>
      </c>
      <c r="E37" s="43">
        <f>IF(AND(Measures!I45&lt;&gt;"",Measures!K45=1),Measures!J45/(Measures!E45)^2,"")</f>
      </c>
      <c r="F37" s="43">
        <f>IF(AND(Measures!I45&lt;&gt;"",Measures!K45=1),1/(Measures!E45)^2,"")</f>
      </c>
    </row>
    <row r="38" spans="1:6" ht="12.75">
      <c r="A38">
        <f t="shared" si="0"/>
        <v>37</v>
      </c>
      <c r="B38" s="43">
        <f>IF(AND(Measures!I46&lt;&gt;"",Measures!K46=1),Measures!H46*Measures!J46/(Measures!E46)^2,"")</f>
      </c>
      <c r="C38" s="43">
        <f>IF(AND(Measures!I46&lt;&gt;"",Measures!K46=1),Measures!H46/(Measures!E46)^2,"")</f>
      </c>
      <c r="D38" s="43">
        <f>IF(AND(Measures!I46&lt;&gt;"",Measures!K46=1),(Measures!H46/Measures!E46)^2,"")</f>
      </c>
      <c r="E38" s="43">
        <f>IF(AND(Measures!I46&lt;&gt;"",Measures!K46=1),Measures!J46/(Measures!E46)^2,"")</f>
      </c>
      <c r="F38" s="43">
        <f>IF(AND(Measures!I46&lt;&gt;"",Measures!K46=1),1/(Measures!E46)^2,"")</f>
      </c>
    </row>
    <row r="39" spans="1:6" ht="12.75">
      <c r="A39">
        <f t="shared" si="0"/>
        <v>38</v>
      </c>
      <c r="B39" s="43">
        <f>IF(AND(Measures!I47&lt;&gt;"",Measures!K47=1),Measures!H47*Measures!J47/(Measures!E47)^2,"")</f>
      </c>
      <c r="C39" s="43">
        <f>IF(AND(Measures!I47&lt;&gt;"",Measures!K47=1),Measures!H47/(Measures!E47)^2,"")</f>
      </c>
      <c r="D39" s="43">
        <f>IF(AND(Measures!I47&lt;&gt;"",Measures!K47=1),(Measures!H47/Measures!E47)^2,"")</f>
      </c>
      <c r="E39" s="43">
        <f>IF(AND(Measures!I47&lt;&gt;"",Measures!K47=1),Measures!J47/(Measures!E47)^2,"")</f>
      </c>
      <c r="F39" s="43">
        <f>IF(AND(Measures!I47&lt;&gt;"",Measures!K47=1),1/(Measures!E47)^2,"")</f>
      </c>
    </row>
    <row r="40" spans="1:6" ht="12.75">
      <c r="A40">
        <f t="shared" si="0"/>
        <v>39</v>
      </c>
      <c r="B40" s="43">
        <f>IF(AND(Measures!I48&lt;&gt;"",Measures!K48=1),Measures!H48*Measures!J48/(Measures!E48)^2,"")</f>
      </c>
      <c r="C40" s="43">
        <f>IF(AND(Measures!I48&lt;&gt;"",Measures!K48=1),Measures!H48/(Measures!E48)^2,"")</f>
      </c>
      <c r="D40" s="43">
        <f>IF(AND(Measures!I48&lt;&gt;"",Measures!K48=1),(Measures!H48/Measures!E48)^2,"")</f>
      </c>
      <c r="E40" s="43">
        <f>IF(AND(Measures!I48&lt;&gt;"",Measures!K48=1),Measures!J48/(Measures!E48)^2,"")</f>
      </c>
      <c r="F40" s="43">
        <f>IF(AND(Measures!I48&lt;&gt;"",Measures!K48=1),1/(Measures!E48)^2,"")</f>
      </c>
    </row>
    <row r="41" spans="1:6" ht="12.75">
      <c r="A41">
        <f t="shared" si="0"/>
        <v>40</v>
      </c>
      <c r="B41" s="43">
        <f>IF(AND(Measures!I49&lt;&gt;"",Measures!K49=1),Measures!H49*Measures!J49/(Measures!E49)^2,"")</f>
      </c>
      <c r="C41" s="43">
        <f>IF(AND(Measures!I49&lt;&gt;"",Measures!K49=1),Measures!H49/(Measures!E49)^2,"")</f>
      </c>
      <c r="D41" s="43">
        <f>IF(AND(Measures!I49&lt;&gt;"",Measures!K49=1),(Measures!H49/Measures!E49)^2,"")</f>
      </c>
      <c r="E41" s="43">
        <f>IF(AND(Measures!I49&lt;&gt;"",Measures!K49=1),Measures!J49/(Measures!E49)^2,"")</f>
      </c>
      <c r="F41" s="43">
        <f>IF(AND(Measures!I49&lt;&gt;"",Measures!K49=1),1/(Measures!E49)^2,"")</f>
      </c>
    </row>
    <row r="42" spans="1:6" ht="12.75">
      <c r="A42">
        <f t="shared" si="0"/>
        <v>41</v>
      </c>
      <c r="B42" s="43">
        <f>IF(AND(Measures!I50&lt;&gt;"",Measures!K50=1),Measures!H50*Measures!J50/(Measures!E50)^2,"")</f>
      </c>
      <c r="C42" s="43">
        <f>IF(AND(Measures!I50&lt;&gt;"",Measures!K50=1),Measures!H50/(Measures!E50)^2,"")</f>
      </c>
      <c r="D42" s="43">
        <f>IF(AND(Measures!I50&lt;&gt;"",Measures!K50=1),(Measures!H50/Measures!E50)^2,"")</f>
      </c>
      <c r="E42" s="43">
        <f>IF(AND(Measures!I50&lt;&gt;"",Measures!K50=1),Measures!J50/(Measures!E50)^2,"")</f>
      </c>
      <c r="F42" s="43">
        <f>IF(AND(Measures!I50&lt;&gt;"",Measures!K50=1),1/(Measures!E50)^2,"")</f>
      </c>
    </row>
    <row r="43" spans="1:6" ht="12.75">
      <c r="A43">
        <f t="shared" si="0"/>
        <v>42</v>
      </c>
      <c r="B43" s="43">
        <f>IF(AND(Measures!I51&lt;&gt;"",Measures!K51=1),Measures!H51*Measures!J51/(Measures!E51)^2,"")</f>
      </c>
      <c r="C43" s="43">
        <f>IF(AND(Measures!I51&lt;&gt;"",Measures!K51=1),Measures!H51/(Measures!E51)^2,"")</f>
      </c>
      <c r="D43" s="43">
        <f>IF(AND(Measures!I51&lt;&gt;"",Measures!K51=1),(Measures!H51/Measures!E51)^2,"")</f>
      </c>
      <c r="E43" s="43">
        <f>IF(AND(Measures!I51&lt;&gt;"",Measures!K51=1),Measures!J51/(Measures!E51)^2,"")</f>
      </c>
      <c r="F43" s="43">
        <f>IF(AND(Measures!I51&lt;&gt;"",Measures!K51=1),1/(Measures!E51)^2,"")</f>
      </c>
    </row>
    <row r="44" spans="1:6" ht="12.75">
      <c r="A44">
        <f t="shared" si="0"/>
        <v>43</v>
      </c>
      <c r="B44" s="43">
        <f>IF(AND(Measures!I52&lt;&gt;"",Measures!K52=1),Measures!H52*Measures!J52/(Measures!E52)^2,"")</f>
      </c>
      <c r="C44" s="43">
        <f>IF(AND(Measures!I52&lt;&gt;"",Measures!K52=1),Measures!H52/(Measures!E52)^2,"")</f>
      </c>
      <c r="D44" s="43">
        <f>IF(AND(Measures!I52&lt;&gt;"",Measures!K52=1),(Measures!H52/Measures!E52)^2,"")</f>
      </c>
      <c r="E44" s="43">
        <f>IF(AND(Measures!I52&lt;&gt;"",Measures!K52=1),Measures!J52/(Measures!E52)^2,"")</f>
      </c>
      <c r="F44" s="43">
        <f>IF(AND(Measures!I52&lt;&gt;"",Measures!K52=1),1/(Measures!E52)^2,"")</f>
      </c>
    </row>
    <row r="45" spans="1:6" ht="12.75">
      <c r="A45">
        <f t="shared" si="0"/>
        <v>44</v>
      </c>
      <c r="B45" s="43">
        <f>IF(AND(Measures!I53&lt;&gt;"",Measures!K53=1),Measures!H53*Measures!J53/(Measures!E53)^2,"")</f>
      </c>
      <c r="C45" s="43">
        <f>IF(AND(Measures!I53&lt;&gt;"",Measures!K53=1),Measures!H53/(Measures!E53)^2,"")</f>
      </c>
      <c r="D45" s="43">
        <f>IF(AND(Measures!I53&lt;&gt;"",Measures!K53=1),(Measures!H53/Measures!E53)^2,"")</f>
      </c>
      <c r="E45" s="43">
        <f>IF(AND(Measures!I53&lt;&gt;"",Measures!K53=1),Measures!J53/(Measures!E53)^2,"")</f>
      </c>
      <c r="F45" s="43">
        <f>IF(AND(Measures!I53&lt;&gt;"",Measures!K53=1),1/(Measures!E53)^2,"")</f>
      </c>
    </row>
    <row r="46" spans="1:6" ht="12.75">
      <c r="A46">
        <f t="shared" si="0"/>
        <v>45</v>
      </c>
      <c r="B46" s="43">
        <f>IF(AND(Measures!I54&lt;&gt;"",Measures!K54=1),Measures!H54*Measures!J54/(Measures!E54)^2,"")</f>
      </c>
      <c r="C46" s="43">
        <f>IF(AND(Measures!I54&lt;&gt;"",Measures!K54=1),Measures!H54/(Measures!E54)^2,"")</f>
      </c>
      <c r="D46" s="43">
        <f>IF(AND(Measures!I54&lt;&gt;"",Measures!K54=1),(Measures!H54/Measures!E54)^2,"")</f>
      </c>
      <c r="E46" s="43">
        <f>IF(AND(Measures!I54&lt;&gt;"",Measures!K54=1),Measures!J54/(Measures!E54)^2,"")</f>
      </c>
      <c r="F46" s="43">
        <f>IF(AND(Measures!I54&lt;&gt;"",Measures!K54=1),1/(Measures!E54)^2,"")</f>
      </c>
    </row>
    <row r="47" spans="1:6" ht="12.75">
      <c r="A47">
        <f t="shared" si="0"/>
        <v>46</v>
      </c>
      <c r="B47" s="43">
        <f>IF(AND(Measures!I55&lt;&gt;"",Measures!K55=1),Measures!H55*Measures!J55/(Measures!E55)^2,"")</f>
      </c>
      <c r="C47" s="43">
        <f>IF(AND(Measures!I55&lt;&gt;"",Measures!K55=1),Measures!H55/(Measures!E55)^2,"")</f>
      </c>
      <c r="D47" s="43">
        <f>IF(AND(Measures!I55&lt;&gt;"",Measures!K55=1),(Measures!H55/Measures!E55)^2,"")</f>
      </c>
      <c r="E47" s="43">
        <f>IF(AND(Measures!I55&lt;&gt;"",Measures!K55=1),Measures!J55/(Measures!E55)^2,"")</f>
      </c>
      <c r="F47" s="43">
        <f>IF(AND(Measures!I55&lt;&gt;"",Measures!K55=1),1/(Measures!E55)^2,"")</f>
      </c>
    </row>
    <row r="48" spans="1:6" ht="12.75">
      <c r="A48">
        <f t="shared" si="0"/>
        <v>47</v>
      </c>
      <c r="B48" s="43">
        <f>IF(AND(Measures!I56&lt;&gt;"",Measures!K56=1),Measures!H56*Measures!J56/(Measures!E56)^2,"")</f>
      </c>
      <c r="C48" s="43">
        <f>IF(AND(Measures!I56&lt;&gt;"",Measures!K56=1),Measures!H56/(Measures!E56)^2,"")</f>
      </c>
      <c r="D48" s="43">
        <f>IF(AND(Measures!I56&lt;&gt;"",Measures!K56=1),(Measures!H56/Measures!E56)^2,"")</f>
      </c>
      <c r="E48" s="43">
        <f>IF(AND(Measures!I56&lt;&gt;"",Measures!K56=1),Measures!J56/(Measures!E56)^2,"")</f>
      </c>
      <c r="F48" s="43">
        <f>IF(AND(Measures!I56&lt;&gt;"",Measures!K56=1),1/(Measures!E56)^2,"")</f>
      </c>
    </row>
    <row r="49" spans="1:6" ht="12.75">
      <c r="A49">
        <f t="shared" si="0"/>
        <v>48</v>
      </c>
      <c r="B49" s="43">
        <f>IF(AND(Measures!I57&lt;&gt;"",Measures!K57=1),Measures!H57*Measures!J57/(Measures!E57)^2,"")</f>
      </c>
      <c r="C49" s="43">
        <f>IF(AND(Measures!I57&lt;&gt;"",Measures!K57=1),Measures!H57/(Measures!E57)^2,"")</f>
      </c>
      <c r="D49" s="43">
        <f>IF(AND(Measures!I57&lt;&gt;"",Measures!K57=1),(Measures!H57/Measures!E57)^2,"")</f>
      </c>
      <c r="E49" s="43">
        <f>IF(AND(Measures!I57&lt;&gt;"",Measures!K57=1),Measures!J57/(Measures!E57)^2,"")</f>
      </c>
      <c r="F49" s="43">
        <f>IF(AND(Measures!I57&lt;&gt;"",Measures!K57=1),1/(Measures!E57)^2,"")</f>
      </c>
    </row>
    <row r="50" spans="1:6" ht="12.75">
      <c r="A50">
        <f t="shared" si="0"/>
        <v>49</v>
      </c>
      <c r="B50" s="43">
        <f>IF(AND(Measures!I58&lt;&gt;"",Measures!K58=1),Measures!H58*Measures!J58/(Measures!E58)^2,"")</f>
      </c>
      <c r="C50" s="43">
        <f>IF(AND(Measures!I58&lt;&gt;"",Measures!K58=1),Measures!H58/(Measures!E58)^2,"")</f>
      </c>
      <c r="D50" s="43">
        <f>IF(AND(Measures!I58&lt;&gt;"",Measures!K58=1),(Measures!H58/Measures!E58)^2,"")</f>
      </c>
      <c r="E50" s="43">
        <f>IF(AND(Measures!I58&lt;&gt;"",Measures!K58=1),Measures!J58/(Measures!E58)^2,"")</f>
      </c>
      <c r="F50" s="43">
        <f>IF(AND(Measures!I58&lt;&gt;"",Measures!K58=1),1/(Measures!E58)^2,"")</f>
      </c>
    </row>
    <row r="51" spans="1:6" ht="12.75">
      <c r="A51">
        <f t="shared" si="0"/>
        <v>50</v>
      </c>
      <c r="B51" s="43">
        <f>IF(AND(Measures!I59&lt;&gt;"",Measures!K59=1),Measures!H59*Measures!J59/(Measures!E59)^2,"")</f>
      </c>
      <c r="C51" s="43">
        <f>IF(AND(Measures!I59&lt;&gt;"",Measures!K59=1),Measures!H59/(Measures!E59)^2,"")</f>
      </c>
      <c r="D51" s="43">
        <f>IF(AND(Measures!I59&lt;&gt;"",Measures!K59=1),(Measures!H59/Measures!E59)^2,"")</f>
      </c>
      <c r="E51" s="43">
        <f>IF(AND(Measures!I59&lt;&gt;"",Measures!K59=1),Measures!J59/(Measures!E59)^2,"")</f>
      </c>
      <c r="F51" s="43">
        <f>IF(AND(Measures!I59&lt;&gt;"",Measures!K59=1),1/(Measures!E59)^2,"")</f>
      </c>
    </row>
    <row r="52" spans="1:6" ht="12.75">
      <c r="A52">
        <f t="shared" si="0"/>
        <v>51</v>
      </c>
      <c r="B52" s="43">
        <f>IF(AND(Measures!I60&lt;&gt;"",Measures!K60=1),Measures!H60*Measures!J60/(Measures!E60)^2,"")</f>
      </c>
      <c r="C52" s="43">
        <f>IF(AND(Measures!I60&lt;&gt;"",Measures!K60=1),Measures!H60/(Measures!E60)^2,"")</f>
      </c>
      <c r="D52" s="43">
        <f>IF(AND(Measures!I60&lt;&gt;"",Measures!K60=1),(Measures!H60/Measures!E60)^2,"")</f>
      </c>
      <c r="E52" s="43">
        <f>IF(AND(Measures!I60&lt;&gt;"",Measures!K60=1),Measures!J60/(Measures!E60)^2,"")</f>
      </c>
      <c r="F52" s="43">
        <f>IF(AND(Measures!I60&lt;&gt;"",Measures!K60=1),1/(Measures!E60)^2,"")</f>
      </c>
    </row>
    <row r="53" spans="1:6" ht="12.75">
      <c r="A53">
        <f t="shared" si="0"/>
        <v>52</v>
      </c>
      <c r="B53" s="43">
        <f>IF(AND(Measures!I61&lt;&gt;"",Measures!K61=1),Measures!H61*Measures!J61/(Measures!E61)^2,"")</f>
      </c>
      <c r="C53" s="43">
        <f>IF(AND(Measures!I61&lt;&gt;"",Measures!K61=1),Measures!H61/(Measures!E61)^2,"")</f>
      </c>
      <c r="D53" s="43">
        <f>IF(AND(Measures!I61&lt;&gt;"",Measures!K61=1),(Measures!H61/Measures!E61)^2,"")</f>
      </c>
      <c r="E53" s="43">
        <f>IF(AND(Measures!I61&lt;&gt;"",Measures!K61=1),Measures!J61/(Measures!E61)^2,"")</f>
      </c>
      <c r="F53" s="43">
        <f>IF(AND(Measures!I61&lt;&gt;"",Measures!K61=1),1/(Measures!E61)^2,"")</f>
      </c>
    </row>
    <row r="54" spans="1:6" ht="12.75">
      <c r="A54">
        <f t="shared" si="0"/>
        <v>53</v>
      </c>
      <c r="B54" s="43">
        <f>IF(AND(Measures!I62&lt;&gt;"",Measures!K62=1),Measures!H62*Measures!J62/(Measures!E62)^2,"")</f>
      </c>
      <c r="C54" s="43">
        <f>IF(AND(Measures!I62&lt;&gt;"",Measures!K62=1),Measures!H62/(Measures!E62)^2,"")</f>
      </c>
      <c r="D54" s="43">
        <f>IF(AND(Measures!I62&lt;&gt;"",Measures!K62=1),(Measures!H62/Measures!E62)^2,"")</f>
      </c>
      <c r="E54" s="43">
        <f>IF(AND(Measures!I62&lt;&gt;"",Measures!K62=1),Measures!J62/(Measures!E62)^2,"")</f>
      </c>
      <c r="F54" s="43">
        <f>IF(AND(Measures!I62&lt;&gt;"",Measures!K62=1),1/(Measures!E62)^2,"")</f>
      </c>
    </row>
    <row r="55" spans="1:6" ht="12.75">
      <c r="A55">
        <f t="shared" si="0"/>
        <v>54</v>
      </c>
      <c r="B55" s="43">
        <f>IF(AND(Measures!I63&lt;&gt;"",Measures!K63=1),Measures!H63*Measures!J63/(Measures!E63)^2,"")</f>
      </c>
      <c r="C55" s="43">
        <f>IF(AND(Measures!I63&lt;&gt;"",Measures!K63=1),Measures!H63/(Measures!E63)^2,"")</f>
      </c>
      <c r="D55" s="43">
        <f>IF(AND(Measures!I63&lt;&gt;"",Measures!K63=1),(Measures!H63/Measures!E63)^2,"")</f>
      </c>
      <c r="E55" s="43">
        <f>IF(AND(Measures!I63&lt;&gt;"",Measures!K63=1),Measures!J63/(Measures!E63)^2,"")</f>
      </c>
      <c r="F55" s="43">
        <f>IF(AND(Measures!I63&lt;&gt;"",Measures!K63=1),1/(Measures!E63)^2,"")</f>
      </c>
    </row>
    <row r="56" spans="1:6" ht="12.75">
      <c r="A56">
        <f t="shared" si="0"/>
        <v>55</v>
      </c>
      <c r="B56" s="43">
        <f>IF(AND(Measures!I64&lt;&gt;"",Measures!K64=1),Measures!H64*Measures!J64/(Measures!E64)^2,"")</f>
      </c>
      <c r="C56" s="43">
        <f>IF(AND(Measures!I64&lt;&gt;"",Measures!K64=1),Measures!H64/(Measures!E64)^2,"")</f>
      </c>
      <c r="D56" s="43">
        <f>IF(AND(Measures!I64&lt;&gt;"",Measures!K64=1),(Measures!H64/Measures!E64)^2,"")</f>
      </c>
      <c r="E56" s="43">
        <f>IF(AND(Measures!I64&lt;&gt;"",Measures!K64=1),Measures!J64/(Measures!E64)^2,"")</f>
      </c>
      <c r="F56" s="43">
        <f>IF(AND(Measures!I64&lt;&gt;"",Measures!K64=1),1/(Measures!E64)^2,"")</f>
      </c>
    </row>
    <row r="57" spans="1:6" ht="12.75">
      <c r="A57">
        <f t="shared" si="0"/>
        <v>56</v>
      </c>
      <c r="B57" s="43">
        <f>IF(AND(Measures!I65&lt;&gt;"",Measures!K65=1),Measures!H65*Measures!J65/(Measures!E65)^2,"")</f>
      </c>
      <c r="C57" s="43">
        <f>IF(AND(Measures!I65&lt;&gt;"",Measures!K65=1),Measures!H65/(Measures!E65)^2,"")</f>
      </c>
      <c r="D57" s="43">
        <f>IF(AND(Measures!I65&lt;&gt;"",Measures!K65=1),(Measures!H65/Measures!E65)^2,"")</f>
      </c>
      <c r="E57" s="43">
        <f>IF(AND(Measures!I65&lt;&gt;"",Measures!K65=1),Measures!J65/(Measures!E65)^2,"")</f>
      </c>
      <c r="F57" s="43">
        <f>IF(AND(Measures!I65&lt;&gt;"",Measures!K65=1),1/(Measures!E65)^2,"")</f>
      </c>
    </row>
    <row r="58" spans="1:6" ht="12.75">
      <c r="A58">
        <f t="shared" si="0"/>
        <v>57</v>
      </c>
      <c r="B58" s="43">
        <f>IF(AND(Measures!I66&lt;&gt;"",Measures!K66=1),Measures!H66*Measures!J66/(Measures!E66)^2,"")</f>
      </c>
      <c r="C58" s="43">
        <f>IF(AND(Measures!I66&lt;&gt;"",Measures!K66=1),Measures!H66/(Measures!E66)^2,"")</f>
      </c>
      <c r="D58" s="43">
        <f>IF(AND(Measures!I66&lt;&gt;"",Measures!K66=1),(Measures!H66/Measures!E66)^2,"")</f>
      </c>
      <c r="E58" s="43">
        <f>IF(AND(Measures!I66&lt;&gt;"",Measures!K66=1),Measures!J66/(Measures!E66)^2,"")</f>
      </c>
      <c r="F58" s="43">
        <f>IF(AND(Measures!I66&lt;&gt;"",Measures!K66=1),1/(Measures!E66)^2,"")</f>
      </c>
    </row>
    <row r="59" spans="1:6" ht="12.75">
      <c r="A59">
        <f t="shared" si="0"/>
        <v>58</v>
      </c>
      <c r="B59" s="43">
        <f>IF(AND(Measures!I67&lt;&gt;"",Measures!K67=1),Measures!H67*Measures!J67/(Measures!E67)^2,"")</f>
      </c>
      <c r="C59" s="43">
        <f>IF(AND(Measures!I67&lt;&gt;"",Measures!K67=1),Measures!H67/(Measures!E67)^2,"")</f>
      </c>
      <c r="D59" s="43">
        <f>IF(AND(Measures!I67&lt;&gt;"",Measures!K67=1),(Measures!H67/Measures!E67)^2,"")</f>
      </c>
      <c r="E59" s="43">
        <f>IF(AND(Measures!I67&lt;&gt;"",Measures!K67=1),Measures!J67/(Measures!E67)^2,"")</f>
      </c>
      <c r="F59" s="43">
        <f>IF(AND(Measures!I67&lt;&gt;"",Measures!K67=1),1/(Measures!E67)^2,"")</f>
      </c>
    </row>
    <row r="60" spans="1:6" ht="12.75">
      <c r="A60">
        <f t="shared" si="0"/>
        <v>59</v>
      </c>
      <c r="B60" s="43">
        <f>IF(AND(Measures!I68&lt;&gt;"",Measures!K68=1),Measures!H68*Measures!J68/(Measures!E68)^2,"")</f>
      </c>
      <c r="C60" s="43">
        <f>IF(AND(Measures!I68&lt;&gt;"",Measures!K68=1),Measures!H68/(Measures!E68)^2,"")</f>
      </c>
      <c r="D60" s="43">
        <f>IF(AND(Measures!I68&lt;&gt;"",Measures!K68=1),(Measures!H68/Measures!E68)^2,"")</f>
      </c>
      <c r="E60" s="43">
        <f>IF(AND(Measures!I68&lt;&gt;"",Measures!K68=1),Measures!J68/(Measures!E68)^2,"")</f>
      </c>
      <c r="F60" s="43">
        <f>IF(AND(Measures!I68&lt;&gt;"",Measures!K68=1),1/(Measures!E68)^2,"")</f>
      </c>
    </row>
    <row r="61" spans="1:6" ht="12.75">
      <c r="A61">
        <f t="shared" si="0"/>
        <v>60</v>
      </c>
      <c r="B61" s="43">
        <f>IF(AND(Measures!I69&lt;&gt;"",Measures!K69=1),Measures!H69*Measures!J69/(Measures!E69)^2,"")</f>
      </c>
      <c r="C61" s="43">
        <f>IF(AND(Measures!I69&lt;&gt;"",Measures!K69=1),Measures!H69/(Measures!E69)^2,"")</f>
      </c>
      <c r="D61" s="43">
        <f>IF(AND(Measures!I69&lt;&gt;"",Measures!K69=1),(Measures!H69/Measures!E69)^2,"")</f>
      </c>
      <c r="E61" s="43">
        <f>IF(AND(Measures!I69&lt;&gt;"",Measures!K69=1),Measures!J69/(Measures!E69)^2,"")</f>
      </c>
      <c r="F61" s="43">
        <f>IF(AND(Measures!I69&lt;&gt;"",Measures!K69=1),1/(Measures!E69)^2,"")</f>
      </c>
    </row>
    <row r="62" spans="1:6" ht="12.75">
      <c r="A62">
        <f t="shared" si="0"/>
        <v>61</v>
      </c>
      <c r="B62" s="43">
        <f>IF(AND(Measures!I70&lt;&gt;"",Measures!K70=1),Measures!H70*Measures!J70/(Measures!E70)^2,"")</f>
      </c>
      <c r="C62" s="43">
        <f>IF(AND(Measures!I70&lt;&gt;"",Measures!K70=1),Measures!H70/(Measures!E70)^2,"")</f>
      </c>
      <c r="D62" s="43">
        <f>IF(AND(Measures!I70&lt;&gt;"",Measures!K70=1),(Measures!H70/Measures!E70)^2,"")</f>
      </c>
      <c r="E62" s="43">
        <f>IF(AND(Measures!I70&lt;&gt;"",Measures!K70=1),Measures!J70/(Measures!E70)^2,"")</f>
      </c>
      <c r="F62" s="43">
        <f>IF(AND(Measures!I70&lt;&gt;"",Measures!K70=1),1/(Measures!E70)^2,"")</f>
      </c>
    </row>
    <row r="63" spans="1:6" ht="12.75">
      <c r="A63">
        <f t="shared" si="0"/>
        <v>62</v>
      </c>
      <c r="B63" s="43">
        <f>IF(AND(Measures!I71&lt;&gt;"",Measures!K71=1),Measures!H71*Measures!J71/(Measures!E71)^2,"")</f>
      </c>
      <c r="C63" s="43">
        <f>IF(AND(Measures!I71&lt;&gt;"",Measures!K71=1),Measures!H71/(Measures!E71)^2,"")</f>
      </c>
      <c r="D63" s="43">
        <f>IF(AND(Measures!I71&lt;&gt;"",Measures!K71=1),(Measures!H71/Measures!E71)^2,"")</f>
      </c>
      <c r="E63" s="43">
        <f>IF(AND(Measures!I71&lt;&gt;"",Measures!K71=1),Measures!J71/(Measures!E71)^2,"")</f>
      </c>
      <c r="F63" s="43">
        <f>IF(AND(Measures!I71&lt;&gt;"",Measures!K71=1),1/(Measures!E71)^2,"")</f>
      </c>
    </row>
    <row r="64" spans="1:6" ht="12.75">
      <c r="A64">
        <f t="shared" si="0"/>
        <v>63</v>
      </c>
      <c r="B64" s="43">
        <f>IF(AND(Measures!I72&lt;&gt;"",Measures!K72=1),Measures!H72*Measures!J72/(Measures!E72)^2,"")</f>
      </c>
      <c r="C64" s="43">
        <f>IF(AND(Measures!I72&lt;&gt;"",Measures!K72=1),Measures!H72/(Measures!E72)^2,"")</f>
      </c>
      <c r="D64" s="43">
        <f>IF(AND(Measures!I72&lt;&gt;"",Measures!K72=1),(Measures!H72/Measures!E72)^2,"")</f>
      </c>
      <c r="E64" s="43">
        <f>IF(AND(Measures!I72&lt;&gt;"",Measures!K72=1),Measures!J72/(Measures!E72)^2,"")</f>
      </c>
      <c r="F64" s="43">
        <f>IF(AND(Measures!I72&lt;&gt;"",Measures!K72=1),1/(Measures!E72)^2,"")</f>
      </c>
    </row>
    <row r="65" spans="1:6" ht="12.75">
      <c r="A65">
        <f t="shared" si="0"/>
        <v>64</v>
      </c>
      <c r="B65" s="43">
        <f>IF(AND(Measures!I73&lt;&gt;"",Measures!K73=1),Measures!H73*Measures!J73/(Measures!E73)^2,"")</f>
      </c>
      <c r="C65" s="43">
        <f>IF(AND(Measures!I73&lt;&gt;"",Measures!K73=1),Measures!H73/(Measures!E73)^2,"")</f>
      </c>
      <c r="D65" s="43">
        <f>IF(AND(Measures!I73&lt;&gt;"",Measures!K73=1),(Measures!H73/Measures!E73)^2,"")</f>
      </c>
      <c r="E65" s="43">
        <f>IF(AND(Measures!I73&lt;&gt;"",Measures!K73=1),Measures!J73/(Measures!E73)^2,"")</f>
      </c>
      <c r="F65" s="43">
        <f>IF(AND(Measures!I73&lt;&gt;"",Measures!K73=1),1/(Measures!E73)^2,"")</f>
      </c>
    </row>
    <row r="66" spans="1:6" ht="12.75">
      <c r="A66">
        <f t="shared" si="0"/>
        <v>65</v>
      </c>
      <c r="B66" s="43">
        <f>IF(AND(Measures!I74&lt;&gt;"",Measures!K74=1),Measures!H74*Measures!J74/(Measures!E74)^2,"")</f>
      </c>
      <c r="C66" s="43">
        <f>IF(AND(Measures!I74&lt;&gt;"",Measures!K74=1),Measures!H74/(Measures!E74)^2,"")</f>
      </c>
      <c r="D66" s="43">
        <f>IF(AND(Measures!I74&lt;&gt;"",Measures!K74=1),(Measures!H74/Measures!E74)^2,"")</f>
      </c>
      <c r="E66" s="43">
        <f>IF(AND(Measures!I74&lt;&gt;"",Measures!K74=1),Measures!J74/(Measures!E74)^2,"")</f>
      </c>
      <c r="F66" s="43">
        <f>IF(AND(Measures!I74&lt;&gt;"",Measures!K74=1),1/(Measures!E74)^2,"")</f>
      </c>
    </row>
    <row r="67" spans="1:6" ht="12.75">
      <c r="A67">
        <f t="shared" si="0"/>
        <v>66</v>
      </c>
      <c r="B67" s="43">
        <f>IF(AND(Measures!I75&lt;&gt;"",Measures!K75=1),Measures!H75*Measures!J75/(Measures!E75)^2,"")</f>
      </c>
      <c r="C67" s="43">
        <f>IF(AND(Measures!I75&lt;&gt;"",Measures!K75=1),Measures!H75/(Measures!E75)^2,"")</f>
      </c>
      <c r="D67" s="43">
        <f>IF(AND(Measures!I75&lt;&gt;"",Measures!K75=1),(Measures!H75/Measures!E75)^2,"")</f>
      </c>
      <c r="E67" s="43">
        <f>IF(AND(Measures!I75&lt;&gt;"",Measures!K75=1),Measures!J75/(Measures!E75)^2,"")</f>
      </c>
      <c r="F67" s="43">
        <f>IF(AND(Measures!I75&lt;&gt;"",Measures!K75=1),1/(Measures!E75)^2,"")</f>
      </c>
    </row>
    <row r="68" spans="1:6" ht="12.75">
      <c r="A68">
        <f aca="true" t="shared" si="1" ref="A68:A131">A67+1</f>
        <v>67</v>
      </c>
      <c r="B68" s="43">
        <f>IF(AND(Measures!I76&lt;&gt;"",Measures!K76=1),Measures!H76*Measures!J76/(Measures!E76)^2,"")</f>
      </c>
      <c r="C68" s="43">
        <f>IF(AND(Measures!I76&lt;&gt;"",Measures!K76=1),Measures!H76/(Measures!E76)^2,"")</f>
      </c>
      <c r="D68" s="43">
        <f>IF(AND(Measures!I76&lt;&gt;"",Measures!K76=1),(Measures!H76/Measures!E76)^2,"")</f>
      </c>
      <c r="E68" s="43">
        <f>IF(AND(Measures!I76&lt;&gt;"",Measures!K76=1),Measures!J76/(Measures!E76)^2,"")</f>
      </c>
      <c r="F68" s="43">
        <f>IF(AND(Measures!I76&lt;&gt;"",Measures!K76=1),1/(Measures!E76)^2,"")</f>
      </c>
    </row>
    <row r="69" spans="1:6" ht="12.75">
      <c r="A69">
        <f t="shared" si="1"/>
        <v>68</v>
      </c>
      <c r="B69" s="43">
        <f>IF(AND(Measures!I77&lt;&gt;"",Measures!K77=1),Measures!H77*Measures!J77/(Measures!E77)^2,"")</f>
      </c>
      <c r="C69" s="43">
        <f>IF(AND(Measures!I77&lt;&gt;"",Measures!K77=1),Measures!H77/(Measures!E77)^2,"")</f>
      </c>
      <c r="D69" s="43">
        <f>IF(AND(Measures!I77&lt;&gt;"",Measures!K77=1),(Measures!H77/Measures!E77)^2,"")</f>
      </c>
      <c r="E69" s="43">
        <f>IF(AND(Measures!I77&lt;&gt;"",Measures!K77=1),Measures!J77/(Measures!E77)^2,"")</f>
      </c>
      <c r="F69" s="43">
        <f>IF(AND(Measures!I77&lt;&gt;"",Measures!K77=1),1/(Measures!E77)^2,"")</f>
      </c>
    </row>
    <row r="70" spans="1:6" ht="12.75">
      <c r="A70">
        <f t="shared" si="1"/>
        <v>69</v>
      </c>
      <c r="B70" s="43">
        <f>IF(AND(Measures!I78&lt;&gt;"",Measures!K78=1),Measures!H78*Measures!J78/(Measures!E78)^2,"")</f>
      </c>
      <c r="C70" s="43">
        <f>IF(AND(Measures!I78&lt;&gt;"",Measures!K78=1),Measures!H78/(Measures!E78)^2,"")</f>
      </c>
      <c r="D70" s="43">
        <f>IF(AND(Measures!I78&lt;&gt;"",Measures!K78=1),(Measures!H78/Measures!E78)^2,"")</f>
      </c>
      <c r="E70" s="43">
        <f>IF(AND(Measures!I78&lt;&gt;"",Measures!K78=1),Measures!J78/(Measures!E78)^2,"")</f>
      </c>
      <c r="F70" s="43">
        <f>IF(AND(Measures!I78&lt;&gt;"",Measures!K78=1),1/(Measures!E78)^2,"")</f>
      </c>
    </row>
    <row r="71" spans="1:6" ht="12.75">
      <c r="A71">
        <f t="shared" si="1"/>
        <v>70</v>
      </c>
      <c r="B71" s="43">
        <f>IF(AND(Measures!I79&lt;&gt;"",Measures!K79=1),Measures!H79*Measures!J79/(Measures!E79)^2,"")</f>
      </c>
      <c r="C71" s="43">
        <f>IF(AND(Measures!I79&lt;&gt;"",Measures!K79=1),Measures!H79/(Measures!E79)^2,"")</f>
      </c>
      <c r="D71" s="43">
        <f>IF(AND(Measures!I79&lt;&gt;"",Measures!K79=1),(Measures!H79/Measures!E79)^2,"")</f>
      </c>
      <c r="E71" s="43">
        <f>IF(AND(Measures!I79&lt;&gt;"",Measures!K79=1),Measures!J79/(Measures!E79)^2,"")</f>
      </c>
      <c r="F71" s="43">
        <f>IF(AND(Measures!I79&lt;&gt;"",Measures!K79=1),1/(Measures!E79)^2,"")</f>
      </c>
    </row>
    <row r="72" spans="1:6" ht="12.75">
      <c r="A72">
        <f t="shared" si="1"/>
        <v>71</v>
      </c>
      <c r="B72" s="43">
        <f>IF(AND(Measures!I80&lt;&gt;"",Measures!K80=1),Measures!H80*Measures!J80/(Measures!E80)^2,"")</f>
      </c>
      <c r="C72" s="43">
        <f>IF(AND(Measures!I80&lt;&gt;"",Measures!K80=1),Measures!H80/(Measures!E80)^2,"")</f>
      </c>
      <c r="D72" s="43">
        <f>IF(AND(Measures!I80&lt;&gt;"",Measures!K80=1),(Measures!H80/Measures!E80)^2,"")</f>
      </c>
      <c r="E72" s="43">
        <f>IF(AND(Measures!I80&lt;&gt;"",Measures!K80=1),Measures!J80/(Measures!E80)^2,"")</f>
      </c>
      <c r="F72" s="43">
        <f>IF(AND(Measures!I80&lt;&gt;"",Measures!K80=1),1/(Measures!E80)^2,"")</f>
      </c>
    </row>
    <row r="73" spans="1:6" ht="12.75">
      <c r="A73">
        <f t="shared" si="1"/>
        <v>72</v>
      </c>
      <c r="B73" s="43">
        <f>IF(AND(Measures!I81&lt;&gt;"",Measures!K81=1),Measures!H81*Measures!J81/(Measures!E81)^2,"")</f>
      </c>
      <c r="C73" s="43">
        <f>IF(AND(Measures!I81&lt;&gt;"",Measures!K81=1),Measures!H81/(Measures!E81)^2,"")</f>
      </c>
      <c r="D73" s="43">
        <f>IF(AND(Measures!I81&lt;&gt;"",Measures!K81=1),(Measures!H81/Measures!E81)^2,"")</f>
      </c>
      <c r="E73" s="43">
        <f>IF(AND(Measures!I81&lt;&gt;"",Measures!K81=1),Measures!J81/(Measures!E81)^2,"")</f>
      </c>
      <c r="F73" s="43">
        <f>IF(AND(Measures!I81&lt;&gt;"",Measures!K81=1),1/(Measures!E81)^2,"")</f>
      </c>
    </row>
    <row r="74" spans="1:6" ht="12.75">
      <c r="A74">
        <f t="shared" si="1"/>
        <v>73</v>
      </c>
      <c r="B74" s="43">
        <f>IF(AND(Measures!I82&lt;&gt;"",Measures!K82=1),Measures!H82*Measures!J82/(Measures!E82)^2,"")</f>
      </c>
      <c r="C74" s="43">
        <f>IF(AND(Measures!I82&lt;&gt;"",Measures!K82=1),Measures!H82/(Measures!E82)^2,"")</f>
      </c>
      <c r="D74" s="43">
        <f>IF(AND(Measures!I82&lt;&gt;"",Measures!K82=1),(Measures!H82/Measures!E82)^2,"")</f>
      </c>
      <c r="E74" s="43">
        <f>IF(AND(Measures!I82&lt;&gt;"",Measures!K82=1),Measures!J82/(Measures!E82)^2,"")</f>
      </c>
      <c r="F74" s="43">
        <f>IF(AND(Measures!I82&lt;&gt;"",Measures!K82=1),1/(Measures!E82)^2,"")</f>
      </c>
    </row>
    <row r="75" spans="1:6" ht="12.75">
      <c r="A75">
        <f t="shared" si="1"/>
        <v>74</v>
      </c>
      <c r="B75" s="43">
        <f>IF(AND(Measures!I83&lt;&gt;"",Measures!K83=1),Measures!H83*Measures!J83/(Measures!E83)^2,"")</f>
      </c>
      <c r="C75" s="43">
        <f>IF(AND(Measures!I83&lt;&gt;"",Measures!K83=1),Measures!H83/(Measures!E83)^2,"")</f>
      </c>
      <c r="D75" s="43">
        <f>IF(AND(Measures!I83&lt;&gt;"",Measures!K83=1),(Measures!H83/Measures!E83)^2,"")</f>
      </c>
      <c r="E75" s="43">
        <f>IF(AND(Measures!I83&lt;&gt;"",Measures!K83=1),Measures!J83/(Measures!E83)^2,"")</f>
      </c>
      <c r="F75" s="43">
        <f>IF(AND(Measures!I83&lt;&gt;"",Measures!K83=1),1/(Measures!E83)^2,"")</f>
      </c>
    </row>
    <row r="76" spans="1:6" ht="12.75">
      <c r="A76">
        <f t="shared" si="1"/>
        <v>75</v>
      </c>
      <c r="B76" s="43">
        <f>IF(AND(Measures!I84&lt;&gt;"",Measures!K84=1),Measures!H84*Measures!J84/(Measures!E84)^2,"")</f>
      </c>
      <c r="C76" s="43">
        <f>IF(AND(Measures!I84&lt;&gt;"",Measures!K84=1),Measures!H84/(Measures!E84)^2,"")</f>
      </c>
      <c r="D76" s="43">
        <f>IF(AND(Measures!I84&lt;&gt;"",Measures!K84=1),(Measures!H84/Measures!E84)^2,"")</f>
      </c>
      <c r="E76" s="43">
        <f>IF(AND(Measures!I84&lt;&gt;"",Measures!K84=1),Measures!J84/(Measures!E84)^2,"")</f>
      </c>
      <c r="F76" s="43">
        <f>IF(AND(Measures!I84&lt;&gt;"",Measures!K84=1),1/(Measures!E84)^2,"")</f>
      </c>
    </row>
    <row r="77" spans="1:6" ht="12.75">
      <c r="A77">
        <f t="shared" si="1"/>
        <v>76</v>
      </c>
      <c r="B77" s="43">
        <f>IF(AND(Measures!I85&lt;&gt;"",Measures!K85=1),Measures!H85*Measures!J85/(Measures!E85)^2,"")</f>
      </c>
      <c r="C77" s="43">
        <f>IF(AND(Measures!I85&lt;&gt;"",Measures!K85=1),Measures!H85/(Measures!E85)^2,"")</f>
      </c>
      <c r="D77" s="43">
        <f>IF(AND(Measures!I85&lt;&gt;"",Measures!K85=1),(Measures!H85/Measures!E85)^2,"")</f>
      </c>
      <c r="E77" s="43">
        <f>IF(AND(Measures!I85&lt;&gt;"",Measures!K85=1),Measures!J85/(Measures!E85)^2,"")</f>
      </c>
      <c r="F77" s="43">
        <f>IF(AND(Measures!I85&lt;&gt;"",Measures!K85=1),1/(Measures!E85)^2,"")</f>
      </c>
    </row>
    <row r="78" spans="1:6" ht="12.75">
      <c r="A78">
        <f t="shared" si="1"/>
        <v>77</v>
      </c>
      <c r="B78" s="43">
        <f>IF(AND(Measures!I86&lt;&gt;"",Measures!K86=1),Measures!H86*Measures!J86/(Measures!E86)^2,"")</f>
      </c>
      <c r="C78" s="43">
        <f>IF(AND(Measures!I86&lt;&gt;"",Measures!K86=1),Measures!H86/(Measures!E86)^2,"")</f>
      </c>
      <c r="D78" s="43">
        <f>IF(AND(Measures!I86&lt;&gt;"",Measures!K86=1),(Measures!H86/Measures!E86)^2,"")</f>
      </c>
      <c r="E78" s="43">
        <f>IF(AND(Measures!I86&lt;&gt;"",Measures!K86=1),Measures!J86/(Measures!E86)^2,"")</f>
      </c>
      <c r="F78" s="43">
        <f>IF(AND(Measures!I86&lt;&gt;"",Measures!K86=1),1/(Measures!E86)^2,"")</f>
      </c>
    </row>
    <row r="79" spans="1:6" ht="12.75">
      <c r="A79">
        <f t="shared" si="1"/>
        <v>78</v>
      </c>
      <c r="B79" s="43">
        <f>IF(AND(Measures!I87&lt;&gt;"",Measures!K87=1),Measures!H87*Measures!J87/(Measures!E87)^2,"")</f>
      </c>
      <c r="C79" s="43">
        <f>IF(AND(Measures!I87&lt;&gt;"",Measures!K87=1),Measures!H87/(Measures!E87)^2,"")</f>
      </c>
      <c r="D79" s="43">
        <f>IF(AND(Measures!I87&lt;&gt;"",Measures!K87=1),(Measures!H87/Measures!E87)^2,"")</f>
      </c>
      <c r="E79" s="43">
        <f>IF(AND(Measures!I87&lt;&gt;"",Measures!K87=1),Measures!J87/(Measures!E87)^2,"")</f>
      </c>
      <c r="F79" s="43">
        <f>IF(AND(Measures!I87&lt;&gt;"",Measures!K87=1),1/(Measures!E87)^2,"")</f>
      </c>
    </row>
    <row r="80" spans="1:6" ht="12.75">
      <c r="A80">
        <f t="shared" si="1"/>
        <v>79</v>
      </c>
      <c r="B80" s="43">
        <f>IF(AND(Measures!I88&lt;&gt;"",Measures!K88=1),Measures!H88*Measures!J88/(Measures!E88)^2,"")</f>
      </c>
      <c r="C80" s="43">
        <f>IF(AND(Measures!I88&lt;&gt;"",Measures!K88=1),Measures!H88/(Measures!E88)^2,"")</f>
      </c>
      <c r="D80" s="43">
        <f>IF(AND(Measures!I88&lt;&gt;"",Measures!K88=1),(Measures!H88/Measures!E88)^2,"")</f>
      </c>
      <c r="E80" s="43">
        <f>IF(AND(Measures!I88&lt;&gt;"",Measures!K88=1),Measures!J88/(Measures!E88)^2,"")</f>
      </c>
      <c r="F80" s="43">
        <f>IF(AND(Measures!I88&lt;&gt;"",Measures!K88=1),1/(Measures!E88)^2,"")</f>
      </c>
    </row>
    <row r="81" spans="1:6" ht="12.75">
      <c r="A81">
        <f t="shared" si="1"/>
        <v>80</v>
      </c>
      <c r="B81" s="43">
        <f>IF(AND(Measures!I89&lt;&gt;"",Measures!K89=1),Measures!H89*Measures!J89/(Measures!E89)^2,"")</f>
      </c>
      <c r="C81" s="43">
        <f>IF(AND(Measures!I89&lt;&gt;"",Measures!K89=1),Measures!H89/(Measures!E89)^2,"")</f>
      </c>
      <c r="D81" s="43">
        <f>IF(AND(Measures!I89&lt;&gt;"",Measures!K89=1),(Measures!H89/Measures!E89)^2,"")</f>
      </c>
      <c r="E81" s="43">
        <f>IF(AND(Measures!I89&lt;&gt;"",Measures!K89=1),Measures!J89/(Measures!E89)^2,"")</f>
      </c>
      <c r="F81" s="43">
        <f>IF(AND(Measures!I89&lt;&gt;"",Measures!K89=1),1/(Measures!E89)^2,"")</f>
      </c>
    </row>
    <row r="82" spans="1:6" ht="12.75">
      <c r="A82">
        <f t="shared" si="1"/>
        <v>81</v>
      </c>
      <c r="B82" s="43">
        <f>IF(AND(Measures!I90&lt;&gt;"",Measures!K90=1),Measures!H90*Measures!J90/(Measures!E90)^2,"")</f>
      </c>
      <c r="C82" s="43">
        <f>IF(AND(Measures!I90&lt;&gt;"",Measures!K90=1),Measures!H90/(Measures!E90)^2,"")</f>
      </c>
      <c r="D82" s="43">
        <f>IF(AND(Measures!I90&lt;&gt;"",Measures!K90=1),(Measures!H90/Measures!E90)^2,"")</f>
      </c>
      <c r="E82" s="43">
        <f>IF(AND(Measures!I90&lt;&gt;"",Measures!K90=1),Measures!J90/(Measures!E90)^2,"")</f>
      </c>
      <c r="F82" s="43">
        <f>IF(AND(Measures!I90&lt;&gt;"",Measures!K90=1),1/(Measures!E90)^2,"")</f>
      </c>
    </row>
    <row r="83" spans="1:6" ht="12.75">
      <c r="A83">
        <f t="shared" si="1"/>
        <v>82</v>
      </c>
      <c r="B83" s="43">
        <f>IF(AND(Measures!I91&lt;&gt;"",Measures!K91=1),Measures!H91*Measures!J91/(Measures!E91)^2,"")</f>
      </c>
      <c r="C83" s="43">
        <f>IF(AND(Measures!I91&lt;&gt;"",Measures!K91=1),Measures!H91/(Measures!E91)^2,"")</f>
      </c>
      <c r="D83" s="43">
        <f>IF(AND(Measures!I91&lt;&gt;"",Measures!K91=1),(Measures!H91/Measures!E91)^2,"")</f>
      </c>
      <c r="E83" s="43">
        <f>IF(AND(Measures!I91&lt;&gt;"",Measures!K91=1),Measures!J91/(Measures!E91)^2,"")</f>
      </c>
      <c r="F83" s="43">
        <f>IF(AND(Measures!I91&lt;&gt;"",Measures!K91=1),1/(Measures!E91)^2,"")</f>
      </c>
    </row>
    <row r="84" spans="1:6" ht="12.75">
      <c r="A84">
        <f t="shared" si="1"/>
        <v>83</v>
      </c>
      <c r="B84" s="43">
        <f>IF(AND(Measures!I92&lt;&gt;"",Measures!K92=1),Measures!H92*Measures!J92/(Measures!E92)^2,"")</f>
      </c>
      <c r="C84" s="43">
        <f>IF(AND(Measures!I92&lt;&gt;"",Measures!K92=1),Measures!H92/(Measures!E92)^2,"")</f>
      </c>
      <c r="D84" s="43">
        <f>IF(AND(Measures!I92&lt;&gt;"",Measures!K92=1),(Measures!H92/Measures!E92)^2,"")</f>
      </c>
      <c r="E84" s="43">
        <f>IF(AND(Measures!I92&lt;&gt;"",Measures!K92=1),Measures!J92/(Measures!E92)^2,"")</f>
      </c>
      <c r="F84" s="43">
        <f>IF(AND(Measures!I92&lt;&gt;"",Measures!K92=1),1/(Measures!E92)^2,"")</f>
      </c>
    </row>
    <row r="85" spans="1:6" ht="12.75">
      <c r="A85">
        <f t="shared" si="1"/>
        <v>84</v>
      </c>
      <c r="B85" s="43">
        <f>IF(AND(Measures!I93&lt;&gt;"",Measures!K93=1),Measures!H93*Measures!J93/(Measures!E93)^2,"")</f>
      </c>
      <c r="C85" s="43">
        <f>IF(AND(Measures!I93&lt;&gt;"",Measures!K93=1),Measures!H93/(Measures!E93)^2,"")</f>
      </c>
      <c r="D85" s="43">
        <f>IF(AND(Measures!I93&lt;&gt;"",Measures!K93=1),(Measures!H93/Measures!E93)^2,"")</f>
      </c>
      <c r="E85" s="43">
        <f>IF(AND(Measures!I93&lt;&gt;"",Measures!K93=1),Measures!J93/(Measures!E93)^2,"")</f>
      </c>
      <c r="F85" s="43">
        <f>IF(AND(Measures!I93&lt;&gt;"",Measures!K93=1),1/(Measures!E93)^2,"")</f>
      </c>
    </row>
    <row r="86" spans="1:6" ht="12.75">
      <c r="A86">
        <f t="shared" si="1"/>
        <v>85</v>
      </c>
      <c r="B86" s="43">
        <f>IF(AND(Measures!I94&lt;&gt;"",Measures!K94=1),Measures!H94*Measures!J94/(Measures!E94)^2,"")</f>
      </c>
      <c r="C86" s="43">
        <f>IF(AND(Measures!I94&lt;&gt;"",Measures!K94=1),Measures!H94/(Measures!E94)^2,"")</f>
      </c>
      <c r="D86" s="43">
        <f>IF(AND(Measures!I94&lt;&gt;"",Measures!K94=1),(Measures!H94/Measures!E94)^2,"")</f>
      </c>
      <c r="E86" s="43">
        <f>IF(AND(Measures!I94&lt;&gt;"",Measures!K94=1),Measures!J94/(Measures!E94)^2,"")</f>
      </c>
      <c r="F86" s="43">
        <f>IF(AND(Measures!I94&lt;&gt;"",Measures!K94=1),1/(Measures!E94)^2,"")</f>
      </c>
    </row>
    <row r="87" spans="1:6" ht="12.75">
      <c r="A87">
        <f t="shared" si="1"/>
        <v>86</v>
      </c>
      <c r="B87" s="43">
        <f>IF(AND(Measures!I95&lt;&gt;"",Measures!K95=1),Measures!H95*Measures!J95/(Measures!E95)^2,"")</f>
      </c>
      <c r="C87" s="43">
        <f>IF(AND(Measures!I95&lt;&gt;"",Measures!K95=1),Measures!H95/(Measures!E95)^2,"")</f>
      </c>
      <c r="D87" s="43">
        <f>IF(AND(Measures!I95&lt;&gt;"",Measures!K95=1),(Measures!H95/Measures!E95)^2,"")</f>
      </c>
      <c r="E87" s="43">
        <f>IF(AND(Measures!I95&lt;&gt;"",Measures!K95=1),Measures!J95/(Measures!E95)^2,"")</f>
      </c>
      <c r="F87" s="43">
        <f>IF(AND(Measures!I95&lt;&gt;"",Measures!K95=1),1/(Measures!E95)^2,"")</f>
      </c>
    </row>
    <row r="88" spans="1:6" ht="12.75">
      <c r="A88">
        <f t="shared" si="1"/>
        <v>87</v>
      </c>
      <c r="B88" s="43">
        <f>IF(AND(Measures!I96&lt;&gt;"",Measures!K96=1),Measures!H96*Measures!J96/(Measures!E96)^2,"")</f>
      </c>
      <c r="C88" s="43">
        <f>IF(AND(Measures!I96&lt;&gt;"",Measures!K96=1),Measures!H96/(Measures!E96)^2,"")</f>
      </c>
      <c r="D88" s="43">
        <f>IF(AND(Measures!I96&lt;&gt;"",Measures!K96=1),(Measures!H96/Measures!E96)^2,"")</f>
      </c>
      <c r="E88" s="43">
        <f>IF(AND(Measures!I96&lt;&gt;"",Measures!K96=1),Measures!J96/(Measures!E96)^2,"")</f>
      </c>
      <c r="F88" s="43">
        <f>IF(AND(Measures!I96&lt;&gt;"",Measures!K96=1),1/(Measures!E96)^2,"")</f>
      </c>
    </row>
    <row r="89" spans="1:6" ht="12.75">
      <c r="A89">
        <f t="shared" si="1"/>
        <v>88</v>
      </c>
      <c r="B89" s="43">
        <f>IF(AND(Measures!I97&lt;&gt;"",Measures!K97=1),Measures!H97*Measures!J97/(Measures!E97)^2,"")</f>
      </c>
      <c r="C89" s="43">
        <f>IF(AND(Measures!I97&lt;&gt;"",Measures!K97=1),Measures!H97/(Measures!E97)^2,"")</f>
      </c>
      <c r="D89" s="43">
        <f>IF(AND(Measures!I97&lt;&gt;"",Measures!K97=1),(Measures!H97/Measures!E97)^2,"")</f>
      </c>
      <c r="E89" s="43">
        <f>IF(AND(Measures!I97&lt;&gt;"",Measures!K97=1),Measures!J97/(Measures!E97)^2,"")</f>
      </c>
      <c r="F89" s="43">
        <f>IF(AND(Measures!I97&lt;&gt;"",Measures!K97=1),1/(Measures!E97)^2,"")</f>
      </c>
    </row>
    <row r="90" spans="1:6" ht="12.75">
      <c r="A90">
        <f t="shared" si="1"/>
        <v>89</v>
      </c>
      <c r="B90" s="43">
        <f>IF(AND(Measures!I98&lt;&gt;"",Measures!K98=1),Measures!H98*Measures!J98/(Measures!E98)^2,"")</f>
      </c>
      <c r="C90" s="43">
        <f>IF(AND(Measures!I98&lt;&gt;"",Measures!K98=1),Measures!H98/(Measures!E98)^2,"")</f>
      </c>
      <c r="D90" s="43">
        <f>IF(AND(Measures!I98&lt;&gt;"",Measures!K98=1),(Measures!H98/Measures!E98)^2,"")</f>
      </c>
      <c r="E90" s="43">
        <f>IF(AND(Measures!I98&lt;&gt;"",Measures!K98=1),Measures!J98/(Measures!E98)^2,"")</f>
      </c>
      <c r="F90" s="43">
        <f>IF(AND(Measures!I98&lt;&gt;"",Measures!K98=1),1/(Measures!E98)^2,"")</f>
      </c>
    </row>
    <row r="91" spans="1:6" ht="12.75">
      <c r="A91">
        <f t="shared" si="1"/>
        <v>90</v>
      </c>
      <c r="B91" s="43">
        <f>IF(AND(Measures!I99&lt;&gt;"",Measures!K99=1),Measures!H99*Measures!J99/(Measures!E99)^2,"")</f>
      </c>
      <c r="C91" s="43">
        <f>IF(AND(Measures!I99&lt;&gt;"",Measures!K99=1),Measures!H99/(Measures!E99)^2,"")</f>
      </c>
      <c r="D91" s="43">
        <f>IF(AND(Measures!I99&lt;&gt;"",Measures!K99=1),(Measures!H99/Measures!E99)^2,"")</f>
      </c>
      <c r="E91" s="43">
        <f>IF(AND(Measures!I99&lt;&gt;"",Measures!K99=1),Measures!J99/(Measures!E99)^2,"")</f>
      </c>
      <c r="F91" s="43">
        <f>IF(AND(Measures!I99&lt;&gt;"",Measures!K99=1),1/(Measures!E99)^2,"")</f>
      </c>
    </row>
    <row r="92" spans="1:6" ht="12.75">
      <c r="A92">
        <f t="shared" si="1"/>
        <v>91</v>
      </c>
      <c r="B92" s="43">
        <f>IF(AND(Measures!I100&lt;&gt;"",Measures!K100=1),Measures!H100*Measures!J100/(Measures!E100)^2,"")</f>
      </c>
      <c r="C92" s="43">
        <f>IF(AND(Measures!I100&lt;&gt;"",Measures!K100=1),Measures!H100/(Measures!E100)^2,"")</f>
      </c>
      <c r="D92" s="43">
        <f>IF(AND(Measures!I100&lt;&gt;"",Measures!K100=1),(Measures!H100/Measures!E100)^2,"")</f>
      </c>
      <c r="E92" s="43">
        <f>IF(AND(Measures!I100&lt;&gt;"",Measures!K100=1),Measures!J100/(Measures!E100)^2,"")</f>
      </c>
      <c r="F92" s="43">
        <f>IF(AND(Measures!I100&lt;&gt;"",Measures!K100=1),1/(Measures!E100)^2,"")</f>
      </c>
    </row>
    <row r="93" spans="1:6" ht="12.75">
      <c r="A93">
        <f t="shared" si="1"/>
        <v>92</v>
      </c>
      <c r="B93" s="43">
        <f>IF(AND(Measures!I101&lt;&gt;"",Measures!K101=1),Measures!H101*Measures!J101/(Measures!E101)^2,"")</f>
      </c>
      <c r="C93" s="43">
        <f>IF(AND(Measures!I101&lt;&gt;"",Measures!K101=1),Measures!H101/(Measures!E101)^2,"")</f>
      </c>
      <c r="D93" s="43">
        <f>IF(AND(Measures!I101&lt;&gt;"",Measures!K101=1),(Measures!H101/Measures!E101)^2,"")</f>
      </c>
      <c r="E93" s="43">
        <f>IF(AND(Measures!I101&lt;&gt;"",Measures!K101=1),Measures!J101/(Measures!E101)^2,"")</f>
      </c>
      <c r="F93" s="43">
        <f>IF(AND(Measures!I101&lt;&gt;"",Measures!K101=1),1/(Measures!E101)^2,"")</f>
      </c>
    </row>
    <row r="94" spans="1:6" ht="12.75">
      <c r="A94">
        <f t="shared" si="1"/>
        <v>93</v>
      </c>
      <c r="B94" s="43">
        <f>IF(AND(Measures!I102&lt;&gt;"",Measures!K102=1),Measures!H102*Measures!J102/(Measures!E102)^2,"")</f>
      </c>
      <c r="C94" s="43">
        <f>IF(AND(Measures!I102&lt;&gt;"",Measures!K102=1),Measures!H102/(Measures!E102)^2,"")</f>
      </c>
      <c r="D94" s="43">
        <f>IF(AND(Measures!I102&lt;&gt;"",Measures!K102=1),(Measures!H102/Measures!E102)^2,"")</f>
      </c>
      <c r="E94" s="43">
        <f>IF(AND(Measures!I102&lt;&gt;"",Measures!K102=1),Measures!J102/(Measures!E102)^2,"")</f>
      </c>
      <c r="F94" s="43">
        <f>IF(AND(Measures!I102&lt;&gt;"",Measures!K102=1),1/(Measures!E102)^2,"")</f>
      </c>
    </row>
    <row r="95" spans="1:6" ht="12.75">
      <c r="A95">
        <f t="shared" si="1"/>
        <v>94</v>
      </c>
      <c r="B95" s="43">
        <f>IF(AND(Measures!I103&lt;&gt;"",Measures!K103=1),Measures!H103*Measures!J103/(Measures!E103)^2,"")</f>
      </c>
      <c r="C95" s="43">
        <f>IF(AND(Measures!I103&lt;&gt;"",Measures!K103=1),Measures!H103/(Measures!E103)^2,"")</f>
      </c>
      <c r="D95" s="43">
        <f>IF(AND(Measures!I103&lt;&gt;"",Measures!K103=1),(Measures!H103/Measures!E103)^2,"")</f>
      </c>
      <c r="E95" s="43">
        <f>IF(AND(Measures!I103&lt;&gt;"",Measures!K103=1),Measures!J103/(Measures!E103)^2,"")</f>
      </c>
      <c r="F95" s="43">
        <f>IF(AND(Measures!I103&lt;&gt;"",Measures!K103=1),1/(Measures!E103)^2,"")</f>
      </c>
    </row>
    <row r="96" spans="1:6" ht="12.75">
      <c r="A96">
        <f t="shared" si="1"/>
        <v>95</v>
      </c>
      <c r="B96" s="43">
        <f>IF(AND(Measures!I104&lt;&gt;"",Measures!K104=1),Measures!H104*Measures!J104/(Measures!E104)^2,"")</f>
      </c>
      <c r="C96" s="43">
        <f>IF(AND(Measures!I104&lt;&gt;"",Measures!K104=1),Measures!H104/(Measures!E104)^2,"")</f>
      </c>
      <c r="D96" s="43">
        <f>IF(AND(Measures!I104&lt;&gt;"",Measures!K104=1),(Measures!H104/Measures!E104)^2,"")</f>
      </c>
      <c r="E96" s="43">
        <f>IF(AND(Measures!I104&lt;&gt;"",Measures!K104=1),Measures!J104/(Measures!E104)^2,"")</f>
      </c>
      <c r="F96" s="43">
        <f>IF(AND(Measures!I104&lt;&gt;"",Measures!K104=1),1/(Measures!E104)^2,"")</f>
      </c>
    </row>
    <row r="97" spans="1:6" ht="12.75">
      <c r="A97">
        <f t="shared" si="1"/>
        <v>96</v>
      </c>
      <c r="B97" s="43">
        <f>IF(AND(Measures!I105&lt;&gt;"",Measures!K105=1),Measures!H105*Measures!J105/(Measures!E105)^2,"")</f>
      </c>
      <c r="C97" s="43">
        <f>IF(AND(Measures!I105&lt;&gt;"",Measures!K105=1),Measures!H105/(Measures!E105)^2,"")</f>
      </c>
      <c r="D97" s="43">
        <f>IF(AND(Measures!I105&lt;&gt;"",Measures!K105=1),(Measures!H105/Measures!E105)^2,"")</f>
      </c>
      <c r="E97" s="43">
        <f>IF(AND(Measures!I105&lt;&gt;"",Measures!K105=1),Measures!J105/(Measures!E105)^2,"")</f>
      </c>
      <c r="F97" s="43">
        <f>IF(AND(Measures!I105&lt;&gt;"",Measures!K105=1),1/(Measures!E105)^2,"")</f>
      </c>
    </row>
    <row r="98" spans="1:6" ht="12.75">
      <c r="A98">
        <f t="shared" si="1"/>
        <v>97</v>
      </c>
      <c r="B98" s="43">
        <f>IF(AND(Measures!I106&lt;&gt;"",Measures!K106=1),Measures!H106*Measures!J106/(Measures!E106)^2,"")</f>
      </c>
      <c r="C98" s="43">
        <f>IF(AND(Measures!I106&lt;&gt;"",Measures!K106=1),Measures!H106/(Measures!E106)^2,"")</f>
      </c>
      <c r="D98" s="43">
        <f>IF(AND(Measures!I106&lt;&gt;"",Measures!K106=1),(Measures!H106/Measures!E106)^2,"")</f>
      </c>
      <c r="E98" s="43">
        <f>IF(AND(Measures!I106&lt;&gt;"",Measures!K106=1),Measures!J106/(Measures!E106)^2,"")</f>
      </c>
      <c r="F98" s="43">
        <f>IF(AND(Measures!I106&lt;&gt;"",Measures!K106=1),1/(Measures!E106)^2,"")</f>
      </c>
    </row>
    <row r="99" spans="1:6" ht="12.75">
      <c r="A99">
        <f t="shared" si="1"/>
        <v>98</v>
      </c>
      <c r="B99" s="43">
        <f>IF(AND(Measures!I107&lt;&gt;"",Measures!K107=1),Measures!H107*Measures!J107/(Measures!E107)^2,"")</f>
      </c>
      <c r="C99" s="43">
        <f>IF(AND(Measures!I107&lt;&gt;"",Measures!K107=1),Measures!H107/(Measures!E107)^2,"")</f>
      </c>
      <c r="D99" s="43">
        <f>IF(AND(Measures!I107&lt;&gt;"",Measures!K107=1),(Measures!H107/Measures!E107)^2,"")</f>
      </c>
      <c r="E99" s="43">
        <f>IF(AND(Measures!I107&lt;&gt;"",Measures!K107=1),Measures!J107/(Measures!E107)^2,"")</f>
      </c>
      <c r="F99" s="43">
        <f>IF(AND(Measures!I107&lt;&gt;"",Measures!K107=1),1/(Measures!E107)^2,"")</f>
      </c>
    </row>
    <row r="100" spans="1:6" ht="12.75">
      <c r="A100">
        <f t="shared" si="1"/>
        <v>99</v>
      </c>
      <c r="B100" s="43">
        <f>IF(AND(Measures!I108&lt;&gt;"",Measures!K108=1),Measures!H108*Measures!J108/(Measures!E108)^2,"")</f>
      </c>
      <c r="C100" s="43">
        <f>IF(AND(Measures!I108&lt;&gt;"",Measures!K108=1),Measures!H108/(Measures!E108)^2,"")</f>
      </c>
      <c r="D100" s="43">
        <f>IF(AND(Measures!I108&lt;&gt;"",Measures!K108=1),(Measures!H108/Measures!E108)^2,"")</f>
      </c>
      <c r="E100" s="43">
        <f>IF(AND(Measures!I108&lt;&gt;"",Measures!K108=1),Measures!J108/(Measures!E108)^2,"")</f>
      </c>
      <c r="F100" s="43">
        <f>IF(AND(Measures!I108&lt;&gt;"",Measures!K108=1),1/(Measures!E108)^2,"")</f>
      </c>
    </row>
    <row r="101" spans="1:6" ht="12.75">
      <c r="A101">
        <f t="shared" si="1"/>
        <v>100</v>
      </c>
      <c r="B101" s="43">
        <f>IF(AND(Measures!I109&lt;&gt;"",Measures!K109=1),Measures!H109*Measures!J109/(Measures!E109)^2,"")</f>
      </c>
      <c r="C101" s="43">
        <f>IF(AND(Measures!I109&lt;&gt;"",Measures!K109=1),Measures!H109/(Measures!E109)^2,"")</f>
      </c>
      <c r="D101" s="43">
        <f>IF(AND(Measures!I109&lt;&gt;"",Measures!K109=1),(Measures!H109/Measures!E109)^2,"")</f>
      </c>
      <c r="E101" s="43">
        <f>IF(AND(Measures!I109&lt;&gt;"",Measures!K109=1),Measures!J109/(Measures!E109)^2,"")</f>
      </c>
      <c r="F101" s="43">
        <f>IF(AND(Measures!I109&lt;&gt;"",Measures!K109=1),1/(Measures!E109)^2,"")</f>
      </c>
    </row>
    <row r="102" spans="1:6" ht="12.75">
      <c r="A102">
        <f t="shared" si="1"/>
        <v>101</v>
      </c>
      <c r="B102" s="43">
        <f>IF(AND(Measures!I110&lt;&gt;"",Measures!K110=1),Measures!H110*Measures!J110/(Measures!E110)^2,"")</f>
      </c>
      <c r="C102" s="43">
        <f>IF(AND(Measures!I110&lt;&gt;"",Measures!K110=1),Measures!H110/(Measures!E110)^2,"")</f>
      </c>
      <c r="D102" s="43">
        <f>IF(AND(Measures!I110&lt;&gt;"",Measures!K110=1),(Measures!H110/Measures!E110)^2,"")</f>
      </c>
      <c r="E102" s="43">
        <f>IF(AND(Measures!I110&lt;&gt;"",Measures!K110=1),Measures!J110/(Measures!E110)^2,"")</f>
      </c>
      <c r="F102" s="43">
        <f>IF(AND(Measures!I110&lt;&gt;"",Measures!K110=1),1/(Measures!E110)^2,"")</f>
      </c>
    </row>
    <row r="103" spans="1:6" ht="12.75">
      <c r="A103">
        <f t="shared" si="1"/>
        <v>102</v>
      </c>
      <c r="B103" s="43">
        <f>IF(AND(Measures!I111&lt;&gt;"",Measures!K111=1),Measures!H111*Measures!J111/(Measures!E111)^2,"")</f>
      </c>
      <c r="C103" s="43">
        <f>IF(AND(Measures!I111&lt;&gt;"",Measures!K111=1),Measures!H111/(Measures!E111)^2,"")</f>
      </c>
      <c r="D103" s="43">
        <f>IF(AND(Measures!I111&lt;&gt;"",Measures!K111=1),(Measures!H111/Measures!E111)^2,"")</f>
      </c>
      <c r="E103" s="43">
        <f>IF(AND(Measures!I111&lt;&gt;"",Measures!K111=1),Measures!J111/(Measures!E111)^2,"")</f>
      </c>
      <c r="F103" s="43">
        <f>IF(AND(Measures!I111&lt;&gt;"",Measures!K111=1),1/(Measures!E111)^2,"")</f>
      </c>
    </row>
    <row r="104" spans="1:6" ht="12.75">
      <c r="A104">
        <f t="shared" si="1"/>
        <v>103</v>
      </c>
      <c r="B104" s="43">
        <f>IF(AND(Measures!I112&lt;&gt;"",Measures!K112=1),Measures!H112*Measures!J112/(Measures!E112)^2,"")</f>
      </c>
      <c r="C104" s="43">
        <f>IF(AND(Measures!I112&lt;&gt;"",Measures!K112=1),Measures!H112/(Measures!E112)^2,"")</f>
      </c>
      <c r="D104" s="43">
        <f>IF(AND(Measures!I112&lt;&gt;"",Measures!K112=1),(Measures!H112/Measures!E112)^2,"")</f>
      </c>
      <c r="E104" s="43">
        <f>IF(AND(Measures!I112&lt;&gt;"",Measures!K112=1),Measures!J112/(Measures!E112)^2,"")</f>
      </c>
      <c r="F104" s="43">
        <f>IF(AND(Measures!I112&lt;&gt;"",Measures!K112=1),1/(Measures!E112)^2,"")</f>
      </c>
    </row>
    <row r="105" spans="1:6" ht="12.75">
      <c r="A105">
        <f t="shared" si="1"/>
        <v>104</v>
      </c>
      <c r="B105" s="43">
        <f>IF(AND(Measures!I113&lt;&gt;"",Measures!K113=1),Measures!H113*Measures!J113/(Measures!E113)^2,"")</f>
      </c>
      <c r="C105" s="43">
        <f>IF(AND(Measures!I113&lt;&gt;"",Measures!K113=1),Measures!H113/(Measures!E113)^2,"")</f>
      </c>
      <c r="D105" s="43">
        <f>IF(AND(Measures!I113&lt;&gt;"",Measures!K113=1),(Measures!H113/Measures!E113)^2,"")</f>
      </c>
      <c r="E105" s="43">
        <f>IF(AND(Measures!I113&lt;&gt;"",Measures!K113=1),Measures!J113/(Measures!E113)^2,"")</f>
      </c>
      <c r="F105" s="43">
        <f>IF(AND(Measures!I113&lt;&gt;"",Measures!K113=1),1/(Measures!E113)^2,"")</f>
      </c>
    </row>
    <row r="106" spans="1:7" ht="12.75">
      <c r="A106">
        <f t="shared" si="1"/>
        <v>105</v>
      </c>
      <c r="B106" s="43">
        <f>IF(AND(Measures!I114&lt;&gt;"",Measures!K114=1),Measures!H114*Measures!J114/(Measures!E114)^2,"")</f>
      </c>
      <c r="C106" s="43">
        <f>IF(AND(Measures!I114&lt;&gt;"",Measures!K114=1),Measures!H114/(Measures!E114)^2,"")</f>
      </c>
      <c r="D106" s="43">
        <f>IF(AND(Measures!I114&lt;&gt;"",Measures!K114=1),(Measures!H114/Measures!E114)^2,"")</f>
      </c>
      <c r="E106" s="43">
        <f>IF(AND(Measures!I114&lt;&gt;"",Measures!K114=1),Measures!J114/(Measures!E114)^2,"")</f>
      </c>
      <c r="F106" s="43">
        <f>IF(AND(Measures!I114&lt;&gt;"",Measures!K114=1),1/(Measures!E114)^2,"")</f>
      </c>
      <c r="G106" s="2"/>
    </row>
    <row r="107" spans="1:7" ht="12.75">
      <c r="A107">
        <f t="shared" si="1"/>
        <v>106</v>
      </c>
      <c r="B107" s="43">
        <f>IF(AND(Measures!I115&lt;&gt;"",Measures!K115=1),Measures!H115*Measures!J115/(Measures!E115)^2,"")</f>
      </c>
      <c r="C107" s="43">
        <f>IF(AND(Measures!I115&lt;&gt;"",Measures!K115=1),Measures!H115/(Measures!E115)^2,"")</f>
      </c>
      <c r="D107" s="43">
        <f>IF(AND(Measures!I115&lt;&gt;"",Measures!K115=1),(Measures!H115/Measures!E115)^2,"")</f>
      </c>
      <c r="E107" s="43">
        <f>IF(AND(Measures!I115&lt;&gt;"",Measures!K115=1),Measures!J115/(Measures!E115)^2,"")</f>
      </c>
      <c r="F107" s="43">
        <f>IF(AND(Measures!I115&lt;&gt;"",Measures!K115=1),1/(Measures!E115)^2,"")</f>
      </c>
      <c r="G107" s="9"/>
    </row>
    <row r="108" spans="1:7" ht="12.75">
      <c r="A108">
        <f t="shared" si="1"/>
        <v>107</v>
      </c>
      <c r="B108" s="43">
        <f>IF(AND(Measures!I116&lt;&gt;"",Measures!K116=1),Measures!H116*Measures!J116/(Measures!E116)^2,"")</f>
      </c>
      <c r="C108" s="43">
        <f>IF(AND(Measures!I116&lt;&gt;"",Measures!K116=1),Measures!H116/(Measures!E116)^2,"")</f>
      </c>
      <c r="D108" s="43">
        <f>IF(AND(Measures!I116&lt;&gt;"",Measures!K116=1),(Measures!H116/Measures!E116)^2,"")</f>
      </c>
      <c r="E108" s="43">
        <f>IF(AND(Measures!I116&lt;&gt;"",Measures!K116=1),Measures!J116/(Measures!E116)^2,"")</f>
      </c>
      <c r="F108" s="43">
        <f>IF(AND(Measures!I116&lt;&gt;"",Measures!K116=1),1/(Measures!E116)^2,"")</f>
      </c>
      <c r="G108" s="9"/>
    </row>
    <row r="109" spans="1:6" ht="12.75">
      <c r="A109">
        <f t="shared" si="1"/>
        <v>108</v>
      </c>
      <c r="B109" s="43">
        <f>IF(AND(Measures!I117&lt;&gt;"",Measures!K117=1),Measures!H117*Measures!J117/(Measures!E117)^2,"")</f>
      </c>
      <c r="C109" s="43">
        <f>IF(AND(Measures!I117&lt;&gt;"",Measures!K117=1),Measures!H117/(Measures!E117)^2,"")</f>
      </c>
      <c r="D109" s="43">
        <f>IF(AND(Measures!I117&lt;&gt;"",Measures!K117=1),(Measures!H117/Measures!E117)^2,"")</f>
      </c>
      <c r="E109" s="43">
        <f>IF(AND(Measures!I117&lt;&gt;"",Measures!K117=1),Measures!J117/(Measures!E117)^2,"")</f>
      </c>
      <c r="F109" s="43">
        <f>IF(AND(Measures!I117&lt;&gt;"",Measures!K117=1),1/(Measures!E117)^2,"")</f>
      </c>
    </row>
    <row r="110" spans="1:6" ht="12.75">
      <c r="A110">
        <f t="shared" si="1"/>
        <v>109</v>
      </c>
      <c r="B110" s="43">
        <f>IF(AND(Measures!I118&lt;&gt;"",Measures!K118=1),Measures!H118*Measures!J118/(Measures!E118)^2,"")</f>
      </c>
      <c r="C110" s="43">
        <f>IF(AND(Measures!I118&lt;&gt;"",Measures!K118=1),Measures!H118/(Measures!E118)^2,"")</f>
      </c>
      <c r="D110" s="43">
        <f>IF(AND(Measures!I118&lt;&gt;"",Measures!K118=1),(Measures!H118/Measures!E118)^2,"")</f>
      </c>
      <c r="E110" s="43">
        <f>IF(AND(Measures!I118&lt;&gt;"",Measures!K118=1),Measures!J118/(Measures!E118)^2,"")</f>
      </c>
      <c r="F110" s="43">
        <f>IF(AND(Measures!I118&lt;&gt;"",Measures!K118=1),1/(Measures!E118)^2,"")</f>
      </c>
    </row>
    <row r="111" spans="1:6" ht="12.75">
      <c r="A111">
        <f t="shared" si="1"/>
        <v>110</v>
      </c>
      <c r="B111" s="43">
        <f>IF(AND(Measures!I119&lt;&gt;"",Measures!K119=1),Measures!H119*Measures!J119/(Measures!E119)^2,"")</f>
      </c>
      <c r="C111" s="43">
        <f>IF(AND(Measures!I119&lt;&gt;"",Measures!K119=1),Measures!H119/(Measures!E119)^2,"")</f>
      </c>
      <c r="D111" s="43">
        <f>IF(AND(Measures!I119&lt;&gt;"",Measures!K119=1),(Measures!H119/Measures!E119)^2,"")</f>
      </c>
      <c r="E111" s="43">
        <f>IF(AND(Measures!I119&lt;&gt;"",Measures!K119=1),Measures!J119/(Measures!E119)^2,"")</f>
      </c>
      <c r="F111" s="43">
        <f>IF(AND(Measures!I119&lt;&gt;"",Measures!K119=1),1/(Measures!E119)^2,"")</f>
      </c>
    </row>
    <row r="112" spans="1:6" ht="12.75">
      <c r="A112">
        <f t="shared" si="1"/>
        <v>111</v>
      </c>
      <c r="B112" s="43">
        <f>IF(AND(Measures!I120&lt;&gt;"",Measures!K120=1),Measures!H120*Measures!J120/(Measures!E120)^2,"")</f>
      </c>
      <c r="C112" s="43">
        <f>IF(AND(Measures!I120&lt;&gt;"",Measures!K120=1),Measures!H120/(Measures!E120)^2,"")</f>
      </c>
      <c r="D112" s="43">
        <f>IF(AND(Measures!I120&lt;&gt;"",Measures!K120=1),(Measures!H120/Measures!E120)^2,"")</f>
      </c>
      <c r="E112" s="43">
        <f>IF(AND(Measures!I120&lt;&gt;"",Measures!K120=1),Measures!J120/(Measures!E120)^2,"")</f>
      </c>
      <c r="F112" s="43">
        <f>IF(AND(Measures!I120&lt;&gt;"",Measures!K120=1),1/(Measures!E120)^2,"")</f>
      </c>
    </row>
    <row r="113" spans="1:6" ht="12.75">
      <c r="A113">
        <f t="shared" si="1"/>
        <v>112</v>
      </c>
      <c r="B113" s="43">
        <f>IF(AND(Measures!I121&lt;&gt;"",Measures!K121=1),Measures!H121*Measures!J121/(Measures!E121)^2,"")</f>
      </c>
      <c r="C113" s="43">
        <f>IF(AND(Measures!I121&lt;&gt;"",Measures!K121=1),Measures!H121/(Measures!E121)^2,"")</f>
      </c>
      <c r="D113" s="43">
        <f>IF(AND(Measures!I121&lt;&gt;"",Measures!K121=1),(Measures!H121/Measures!E121)^2,"")</f>
      </c>
      <c r="E113" s="43">
        <f>IF(AND(Measures!I121&lt;&gt;"",Measures!K121=1),Measures!J121/(Measures!E121)^2,"")</f>
      </c>
      <c r="F113" s="43">
        <f>IF(AND(Measures!I121&lt;&gt;"",Measures!K121=1),1/(Measures!E121)^2,"")</f>
      </c>
    </row>
    <row r="114" spans="1:6" ht="12.75">
      <c r="A114">
        <f t="shared" si="1"/>
        <v>113</v>
      </c>
      <c r="B114" s="43">
        <f>IF(AND(Measures!I122&lt;&gt;"",Measures!K122=1),Measures!H122*Measures!J122/(Measures!E122)^2,"")</f>
      </c>
      <c r="C114" s="43">
        <f>IF(AND(Measures!I122&lt;&gt;"",Measures!K122=1),Measures!H122/(Measures!E122)^2,"")</f>
      </c>
      <c r="D114" s="43">
        <f>IF(AND(Measures!I122&lt;&gt;"",Measures!K122=1),(Measures!H122/Measures!E122)^2,"")</f>
      </c>
      <c r="E114" s="43">
        <f>IF(AND(Measures!I122&lt;&gt;"",Measures!K122=1),Measures!J122/(Measures!E122)^2,"")</f>
      </c>
      <c r="F114" s="43">
        <f>IF(AND(Measures!I122&lt;&gt;"",Measures!K122=1),1/(Measures!E122)^2,"")</f>
      </c>
    </row>
    <row r="115" spans="1:6" ht="12.75">
      <c r="A115">
        <f t="shared" si="1"/>
        <v>114</v>
      </c>
      <c r="B115" s="43">
        <f>IF(AND(Measures!I123&lt;&gt;"",Measures!K123=1),Measures!H123*Measures!J123/(Measures!E123)^2,"")</f>
      </c>
      <c r="C115" s="43">
        <f>IF(AND(Measures!I123&lt;&gt;"",Measures!K123=1),Measures!H123/(Measures!E123)^2,"")</f>
      </c>
      <c r="D115" s="43">
        <f>IF(AND(Measures!I123&lt;&gt;"",Measures!K123=1),(Measures!H123/Measures!E123)^2,"")</f>
      </c>
      <c r="E115" s="43">
        <f>IF(AND(Measures!I123&lt;&gt;"",Measures!K123=1),Measures!J123/(Measures!E123)^2,"")</f>
      </c>
      <c r="F115" s="43">
        <f>IF(AND(Measures!I123&lt;&gt;"",Measures!K123=1),1/(Measures!E123)^2,"")</f>
      </c>
    </row>
    <row r="116" spans="1:6" ht="12.75">
      <c r="A116">
        <f t="shared" si="1"/>
        <v>115</v>
      </c>
      <c r="B116" s="43">
        <f>IF(AND(Measures!I124&lt;&gt;"",Measures!K124=1),Measures!H124*Measures!J124/(Measures!E124)^2,"")</f>
      </c>
      <c r="C116" s="43">
        <f>IF(AND(Measures!I124&lt;&gt;"",Measures!K124=1),Measures!H124/(Measures!E124)^2,"")</f>
      </c>
      <c r="D116" s="43">
        <f>IF(AND(Measures!I124&lt;&gt;"",Measures!K124=1),(Measures!H124/Measures!E124)^2,"")</f>
      </c>
      <c r="E116" s="43">
        <f>IF(AND(Measures!I124&lt;&gt;"",Measures!K124=1),Measures!J124/(Measures!E124)^2,"")</f>
      </c>
      <c r="F116" s="43">
        <f>IF(AND(Measures!I124&lt;&gt;"",Measures!K124=1),1/(Measures!E124)^2,"")</f>
      </c>
    </row>
    <row r="117" spans="1:6" ht="12.75">
      <c r="A117">
        <f t="shared" si="1"/>
        <v>116</v>
      </c>
      <c r="B117" s="43">
        <f>IF(AND(Measures!I125&lt;&gt;"",Measures!K125=1),Measures!H125*Measures!J125/(Measures!E125)^2,"")</f>
      </c>
      <c r="C117" s="43">
        <f>IF(AND(Measures!I125&lt;&gt;"",Measures!K125=1),Measures!H125/(Measures!E125)^2,"")</f>
      </c>
      <c r="D117" s="43">
        <f>IF(AND(Measures!I125&lt;&gt;"",Measures!K125=1),(Measures!H125/Measures!E125)^2,"")</f>
      </c>
      <c r="E117" s="43">
        <f>IF(AND(Measures!I125&lt;&gt;"",Measures!K125=1),Measures!J125/(Measures!E125)^2,"")</f>
      </c>
      <c r="F117" s="43">
        <f>IF(AND(Measures!I125&lt;&gt;"",Measures!K125=1),1/(Measures!E125)^2,"")</f>
      </c>
    </row>
    <row r="118" spans="1:6" ht="12.75">
      <c r="A118">
        <f t="shared" si="1"/>
        <v>117</v>
      </c>
      <c r="B118" s="43">
        <f>IF(AND(Measures!I126&lt;&gt;"",Measures!K126=1),Measures!H126*Measures!J126/(Measures!E126)^2,"")</f>
      </c>
      <c r="C118" s="43">
        <f>IF(AND(Measures!I126&lt;&gt;"",Measures!K126=1),Measures!H126/(Measures!E126)^2,"")</f>
      </c>
      <c r="D118" s="43">
        <f>IF(AND(Measures!I126&lt;&gt;"",Measures!K126=1),(Measures!H126/Measures!E126)^2,"")</f>
      </c>
      <c r="E118" s="43">
        <f>IF(AND(Measures!I126&lt;&gt;"",Measures!K126=1),Measures!J126/(Measures!E126)^2,"")</f>
      </c>
      <c r="F118" s="43">
        <f>IF(AND(Measures!I126&lt;&gt;"",Measures!K126=1),1/(Measures!E126)^2,"")</f>
      </c>
    </row>
    <row r="119" spans="1:6" ht="12.75">
      <c r="A119">
        <f t="shared" si="1"/>
        <v>118</v>
      </c>
      <c r="B119" s="43">
        <f>IF(AND(Measures!I127&lt;&gt;"",Measures!K127=1),Measures!H127*Measures!J127/(Measures!E127)^2,"")</f>
      </c>
      <c r="C119" s="43">
        <f>IF(AND(Measures!I127&lt;&gt;"",Measures!K127=1),Measures!H127/(Measures!E127)^2,"")</f>
      </c>
      <c r="D119" s="43">
        <f>IF(AND(Measures!I127&lt;&gt;"",Measures!K127=1),(Measures!H127/Measures!E127)^2,"")</f>
      </c>
      <c r="E119" s="43">
        <f>IF(AND(Measures!I127&lt;&gt;"",Measures!K127=1),Measures!J127/(Measures!E127)^2,"")</f>
      </c>
      <c r="F119" s="43">
        <f>IF(AND(Measures!I127&lt;&gt;"",Measures!K127=1),1/(Measures!E127)^2,"")</f>
      </c>
    </row>
    <row r="120" spans="1:6" ht="12.75">
      <c r="A120">
        <f t="shared" si="1"/>
        <v>119</v>
      </c>
      <c r="B120" s="43">
        <f>IF(AND(Measures!I128&lt;&gt;"",Measures!K128=1),Measures!H128*Measures!J128/(Measures!E128)^2,"")</f>
      </c>
      <c r="C120" s="43">
        <f>IF(AND(Measures!I128&lt;&gt;"",Measures!K128=1),Measures!H128/(Measures!E128)^2,"")</f>
      </c>
      <c r="D120" s="43">
        <f>IF(AND(Measures!I128&lt;&gt;"",Measures!K128=1),(Measures!H128/Measures!E128)^2,"")</f>
      </c>
      <c r="E120" s="43">
        <f>IF(AND(Measures!I128&lt;&gt;"",Measures!K128=1),Measures!J128/(Measures!E128)^2,"")</f>
      </c>
      <c r="F120" s="43">
        <f>IF(AND(Measures!I128&lt;&gt;"",Measures!K128=1),1/(Measures!E128)^2,"")</f>
      </c>
    </row>
    <row r="121" spans="1:6" ht="12.75">
      <c r="A121">
        <f t="shared" si="1"/>
        <v>120</v>
      </c>
      <c r="B121" s="43">
        <f>IF(AND(Measures!I129&lt;&gt;"",Measures!K129=1),Measures!H129*Measures!J129/(Measures!E129)^2,"")</f>
      </c>
      <c r="C121" s="43">
        <f>IF(AND(Measures!I129&lt;&gt;"",Measures!K129=1),Measures!H129/(Measures!E129)^2,"")</f>
      </c>
      <c r="D121" s="43">
        <f>IF(AND(Measures!I129&lt;&gt;"",Measures!K129=1),(Measures!H129/Measures!E129)^2,"")</f>
      </c>
      <c r="E121" s="43">
        <f>IF(AND(Measures!I129&lt;&gt;"",Measures!K129=1),Measures!J129/(Measures!E129)^2,"")</f>
      </c>
      <c r="F121" s="43">
        <f>IF(AND(Measures!I129&lt;&gt;"",Measures!K129=1),1/(Measures!E129)^2,"")</f>
      </c>
    </row>
    <row r="122" spans="1:6" ht="12.75">
      <c r="A122">
        <f t="shared" si="1"/>
        <v>121</v>
      </c>
      <c r="B122" s="43">
        <f>IF(AND(Measures!I130&lt;&gt;"",Measures!K130=1),Measures!H130*Measures!J130/(Measures!E130)^2,"")</f>
      </c>
      <c r="C122" s="43">
        <f>IF(AND(Measures!I130&lt;&gt;"",Measures!K130=1),Measures!H130/(Measures!E130)^2,"")</f>
      </c>
      <c r="D122" s="43">
        <f>IF(AND(Measures!I130&lt;&gt;"",Measures!K130=1),(Measures!H130/Measures!E130)^2,"")</f>
      </c>
      <c r="E122" s="43">
        <f>IF(AND(Measures!I130&lt;&gt;"",Measures!K130=1),Measures!J130/(Measures!E130)^2,"")</f>
      </c>
      <c r="F122" s="43">
        <f>IF(AND(Measures!I130&lt;&gt;"",Measures!K130=1),1/(Measures!E130)^2,"")</f>
      </c>
    </row>
    <row r="123" spans="1:6" ht="12.75">
      <c r="A123">
        <f t="shared" si="1"/>
        <v>122</v>
      </c>
      <c r="B123" s="43">
        <f>IF(AND(Measures!I131&lt;&gt;"",Measures!K131=1),Measures!H131*Measures!J131/(Measures!E131)^2,"")</f>
      </c>
      <c r="C123" s="43">
        <f>IF(AND(Measures!I131&lt;&gt;"",Measures!K131=1),Measures!H131/(Measures!E131)^2,"")</f>
      </c>
      <c r="D123" s="43">
        <f>IF(AND(Measures!I131&lt;&gt;"",Measures!K131=1),(Measures!H131/Measures!E131)^2,"")</f>
      </c>
      <c r="E123" s="43">
        <f>IF(AND(Measures!I131&lt;&gt;"",Measures!K131=1),Measures!J131/(Measures!E131)^2,"")</f>
      </c>
      <c r="F123" s="43">
        <f>IF(AND(Measures!I131&lt;&gt;"",Measures!K131=1),1/(Measures!E131)^2,"")</f>
      </c>
    </row>
    <row r="124" spans="1:6" ht="12.75">
      <c r="A124">
        <f t="shared" si="1"/>
        <v>123</v>
      </c>
      <c r="B124" s="43">
        <f>IF(AND(Measures!I132&lt;&gt;"",Measures!K132=1),Measures!H132*Measures!J132/(Measures!E132)^2,"")</f>
      </c>
      <c r="C124" s="43">
        <f>IF(AND(Measures!I132&lt;&gt;"",Measures!K132=1),Measures!H132/(Measures!E132)^2,"")</f>
      </c>
      <c r="D124" s="43">
        <f>IF(AND(Measures!I132&lt;&gt;"",Measures!K132=1),(Measures!H132/Measures!E132)^2,"")</f>
      </c>
      <c r="E124" s="43">
        <f>IF(AND(Measures!I132&lt;&gt;"",Measures!K132=1),Measures!J132/(Measures!E132)^2,"")</f>
      </c>
      <c r="F124" s="43">
        <f>IF(AND(Measures!I132&lt;&gt;"",Measures!K132=1),1/(Measures!E132)^2,"")</f>
      </c>
    </row>
    <row r="125" spans="1:6" ht="12.75">
      <c r="A125">
        <f t="shared" si="1"/>
        <v>124</v>
      </c>
      <c r="B125" s="43">
        <f>IF(AND(Measures!I133&lt;&gt;"",Measures!K133=1),Measures!H133*Measures!J133/(Measures!E133)^2,"")</f>
      </c>
      <c r="C125" s="43">
        <f>IF(AND(Measures!I133&lt;&gt;"",Measures!K133=1),Measures!H133/(Measures!E133)^2,"")</f>
      </c>
      <c r="D125" s="43">
        <f>IF(AND(Measures!I133&lt;&gt;"",Measures!K133=1),(Measures!H133/Measures!E133)^2,"")</f>
      </c>
      <c r="E125" s="43">
        <f>IF(AND(Measures!I133&lt;&gt;"",Measures!K133=1),Measures!J133/(Measures!E133)^2,"")</f>
      </c>
      <c r="F125" s="43">
        <f>IF(AND(Measures!I133&lt;&gt;"",Measures!K133=1),1/(Measures!E133)^2,"")</f>
      </c>
    </row>
    <row r="126" spans="1:6" ht="12.75">
      <c r="A126">
        <f t="shared" si="1"/>
        <v>125</v>
      </c>
      <c r="B126" s="43">
        <f>IF(AND(Measures!I134&lt;&gt;"",Measures!K134=1),Measures!H134*Measures!J134/(Measures!E134)^2,"")</f>
      </c>
      <c r="C126" s="43">
        <f>IF(AND(Measures!I134&lt;&gt;"",Measures!K134=1),Measures!H134/(Measures!E134)^2,"")</f>
      </c>
      <c r="D126" s="43">
        <f>IF(AND(Measures!I134&lt;&gt;"",Measures!K134=1),(Measures!H134/Measures!E134)^2,"")</f>
      </c>
      <c r="E126" s="43">
        <f>IF(AND(Measures!I134&lt;&gt;"",Measures!K134=1),Measures!J134/(Measures!E134)^2,"")</f>
      </c>
      <c r="F126" s="43">
        <f>IF(AND(Measures!I134&lt;&gt;"",Measures!K134=1),1/(Measures!E134)^2,"")</f>
      </c>
    </row>
    <row r="127" spans="1:6" ht="12.75">
      <c r="A127">
        <f t="shared" si="1"/>
        <v>126</v>
      </c>
      <c r="B127" s="43">
        <f>IF(AND(Measures!I135&lt;&gt;"",Measures!K135=1),Measures!H135*Measures!J135/(Measures!E135)^2,"")</f>
      </c>
      <c r="C127" s="43">
        <f>IF(AND(Measures!I135&lt;&gt;"",Measures!K135=1),Measures!H135/(Measures!E135)^2,"")</f>
      </c>
      <c r="D127" s="43">
        <f>IF(AND(Measures!I135&lt;&gt;"",Measures!K135=1),(Measures!H135/Measures!E135)^2,"")</f>
      </c>
      <c r="E127" s="43">
        <f>IF(AND(Measures!I135&lt;&gt;"",Measures!K135=1),Measures!J135/(Measures!E135)^2,"")</f>
      </c>
      <c r="F127" s="43">
        <f>IF(AND(Measures!I135&lt;&gt;"",Measures!K135=1),1/(Measures!E135)^2,"")</f>
      </c>
    </row>
    <row r="128" spans="1:6" ht="12.75">
      <c r="A128">
        <f t="shared" si="1"/>
        <v>127</v>
      </c>
      <c r="B128" s="43">
        <f>IF(AND(Measures!I136&lt;&gt;"",Measures!K136=1),Measures!H136*Measures!J136/(Measures!E136)^2,"")</f>
      </c>
      <c r="C128" s="43">
        <f>IF(AND(Measures!I136&lt;&gt;"",Measures!K136=1),Measures!H136/(Measures!E136)^2,"")</f>
      </c>
      <c r="D128" s="43">
        <f>IF(AND(Measures!I136&lt;&gt;"",Measures!K136=1),(Measures!H136/Measures!E136)^2,"")</f>
      </c>
      <c r="E128" s="43">
        <f>IF(AND(Measures!I136&lt;&gt;"",Measures!K136=1),Measures!J136/(Measures!E136)^2,"")</f>
      </c>
      <c r="F128" s="43">
        <f>IF(AND(Measures!I136&lt;&gt;"",Measures!K136=1),1/(Measures!E136)^2,"")</f>
      </c>
    </row>
    <row r="129" spans="1:6" ht="12.75">
      <c r="A129">
        <f t="shared" si="1"/>
        <v>128</v>
      </c>
      <c r="B129" s="43">
        <f>IF(AND(Measures!I137&lt;&gt;"",Measures!K137=1),Measures!H137*Measures!J137/(Measures!E137)^2,"")</f>
      </c>
      <c r="C129" s="43">
        <f>IF(AND(Measures!I137&lt;&gt;"",Measures!K137=1),Measures!H137/(Measures!E137)^2,"")</f>
      </c>
      <c r="D129" s="43">
        <f>IF(AND(Measures!I137&lt;&gt;"",Measures!K137=1),(Measures!H137/Measures!E137)^2,"")</f>
      </c>
      <c r="E129" s="43">
        <f>IF(AND(Measures!I137&lt;&gt;"",Measures!K137=1),Measures!J137/(Measures!E137)^2,"")</f>
      </c>
      <c r="F129" s="43">
        <f>IF(AND(Measures!I137&lt;&gt;"",Measures!K137=1),1/(Measures!E137)^2,"")</f>
      </c>
    </row>
    <row r="130" spans="1:6" ht="12.75">
      <c r="A130">
        <f t="shared" si="1"/>
        <v>129</v>
      </c>
      <c r="B130" s="43">
        <f>IF(AND(Measures!I138&lt;&gt;"",Measures!K138=1),Measures!H138*Measures!J138/(Measures!E138)^2,"")</f>
      </c>
      <c r="C130" s="43">
        <f>IF(AND(Measures!I138&lt;&gt;"",Measures!K138=1),Measures!H138/(Measures!E138)^2,"")</f>
      </c>
      <c r="D130" s="43">
        <f>IF(AND(Measures!I138&lt;&gt;"",Measures!K138=1),(Measures!H138/Measures!E138)^2,"")</f>
      </c>
      <c r="E130" s="43">
        <f>IF(AND(Measures!I138&lt;&gt;"",Measures!K138=1),Measures!J138/(Measures!E138)^2,"")</f>
      </c>
      <c r="F130" s="43">
        <f>IF(AND(Measures!I138&lt;&gt;"",Measures!K138=1),1/(Measures!E138)^2,"")</f>
      </c>
    </row>
    <row r="131" spans="1:6" ht="12.75">
      <c r="A131">
        <f t="shared" si="1"/>
        <v>130</v>
      </c>
      <c r="B131" s="43">
        <f>IF(AND(Measures!I139&lt;&gt;"",Measures!K139=1),Measures!H139*Measures!J139/(Measures!E139)^2,"")</f>
      </c>
      <c r="C131" s="43">
        <f>IF(AND(Measures!I139&lt;&gt;"",Measures!K139=1),Measures!H139/(Measures!E139)^2,"")</f>
      </c>
      <c r="D131" s="43">
        <f>IF(AND(Measures!I139&lt;&gt;"",Measures!K139=1),(Measures!H139/Measures!E139)^2,"")</f>
      </c>
      <c r="E131" s="43">
        <f>IF(AND(Measures!I139&lt;&gt;"",Measures!K139=1),Measures!J139/(Measures!E139)^2,"")</f>
      </c>
      <c r="F131" s="43">
        <f>IF(AND(Measures!I139&lt;&gt;"",Measures!K139=1),1/(Measures!E139)^2,"")</f>
      </c>
    </row>
    <row r="132" spans="1:6" ht="12.75">
      <c r="A132">
        <f aca="true" t="shared" si="2" ref="A132:A195">A131+1</f>
        <v>131</v>
      </c>
      <c r="B132" s="43">
        <f>IF(AND(Measures!I140&lt;&gt;"",Measures!K140=1),Measures!H140*Measures!J140/(Measures!E140)^2,"")</f>
      </c>
      <c r="C132" s="43">
        <f>IF(AND(Measures!I140&lt;&gt;"",Measures!K140=1),Measures!H140/(Measures!E140)^2,"")</f>
      </c>
      <c r="D132" s="43">
        <f>IF(AND(Measures!I140&lt;&gt;"",Measures!K140=1),(Measures!H140/Measures!E140)^2,"")</f>
      </c>
      <c r="E132" s="43">
        <f>IF(AND(Measures!I140&lt;&gt;"",Measures!K140=1),Measures!J140/(Measures!E140)^2,"")</f>
      </c>
      <c r="F132" s="43">
        <f>IF(AND(Measures!I140&lt;&gt;"",Measures!K140=1),1/(Measures!E140)^2,"")</f>
      </c>
    </row>
    <row r="133" spans="1:6" ht="12.75">
      <c r="A133">
        <f t="shared" si="2"/>
        <v>132</v>
      </c>
      <c r="B133" s="43">
        <f>IF(AND(Measures!I141&lt;&gt;"",Measures!K141=1),Measures!H141*Measures!J141/(Measures!E141)^2,"")</f>
      </c>
      <c r="C133" s="43">
        <f>IF(AND(Measures!I141&lt;&gt;"",Measures!K141=1),Measures!H141/(Measures!E141)^2,"")</f>
      </c>
      <c r="D133" s="43">
        <f>IF(AND(Measures!I141&lt;&gt;"",Measures!K141=1),(Measures!H141/Measures!E141)^2,"")</f>
      </c>
      <c r="E133" s="43">
        <f>IF(AND(Measures!I141&lt;&gt;"",Measures!K141=1),Measures!J141/(Measures!E141)^2,"")</f>
      </c>
      <c r="F133" s="43">
        <f>IF(AND(Measures!I141&lt;&gt;"",Measures!K141=1),1/(Measures!E141)^2,"")</f>
      </c>
    </row>
    <row r="134" spans="1:6" ht="12.75">
      <c r="A134">
        <f t="shared" si="2"/>
        <v>133</v>
      </c>
      <c r="B134" s="43">
        <f>IF(AND(Measures!I142&lt;&gt;"",Measures!K142=1),Measures!H142*Measures!J142/(Measures!E142)^2,"")</f>
      </c>
      <c r="C134" s="43">
        <f>IF(AND(Measures!I142&lt;&gt;"",Measures!K142=1),Measures!H142/(Measures!E142)^2,"")</f>
      </c>
      <c r="D134" s="43">
        <f>IF(AND(Measures!I142&lt;&gt;"",Measures!K142=1),(Measures!H142/Measures!E142)^2,"")</f>
      </c>
      <c r="E134" s="43">
        <f>IF(AND(Measures!I142&lt;&gt;"",Measures!K142=1),Measures!J142/(Measures!E142)^2,"")</f>
      </c>
      <c r="F134" s="43">
        <f>IF(AND(Measures!I142&lt;&gt;"",Measures!K142=1),1/(Measures!E142)^2,"")</f>
      </c>
    </row>
    <row r="135" spans="1:6" ht="12.75">
      <c r="A135">
        <f t="shared" si="2"/>
        <v>134</v>
      </c>
      <c r="B135" s="43">
        <f>IF(AND(Measures!I143&lt;&gt;"",Measures!K143=1),Measures!H143*Measures!J143/(Measures!E143)^2,"")</f>
      </c>
      <c r="C135" s="43">
        <f>IF(AND(Measures!I143&lt;&gt;"",Measures!K143=1),Measures!H143/(Measures!E143)^2,"")</f>
      </c>
      <c r="D135" s="43">
        <f>IF(AND(Measures!I143&lt;&gt;"",Measures!K143=1),(Measures!H143/Measures!E143)^2,"")</f>
      </c>
      <c r="E135" s="43">
        <f>IF(AND(Measures!I143&lt;&gt;"",Measures!K143=1),Measures!J143/(Measures!E143)^2,"")</f>
      </c>
      <c r="F135" s="43">
        <f>IF(AND(Measures!I143&lt;&gt;"",Measures!K143=1),1/(Measures!E143)^2,"")</f>
      </c>
    </row>
    <row r="136" spans="1:6" ht="12.75">
      <c r="A136">
        <f t="shared" si="2"/>
        <v>135</v>
      </c>
      <c r="B136" s="43">
        <f>IF(AND(Measures!I144&lt;&gt;"",Measures!K144=1),Measures!H144*Measures!J144/(Measures!E144)^2,"")</f>
      </c>
      <c r="C136" s="43">
        <f>IF(AND(Measures!I144&lt;&gt;"",Measures!K144=1),Measures!H144/(Measures!E144)^2,"")</f>
      </c>
      <c r="D136" s="43">
        <f>IF(AND(Measures!I144&lt;&gt;"",Measures!K144=1),(Measures!H144/Measures!E144)^2,"")</f>
      </c>
      <c r="E136" s="43">
        <f>IF(AND(Measures!I144&lt;&gt;"",Measures!K144=1),Measures!J144/(Measures!E144)^2,"")</f>
      </c>
      <c r="F136" s="43">
        <f>IF(AND(Measures!I144&lt;&gt;"",Measures!K144=1),1/(Measures!E144)^2,"")</f>
      </c>
    </row>
    <row r="137" spans="1:6" ht="12.75">
      <c r="A137">
        <f t="shared" si="2"/>
        <v>136</v>
      </c>
      <c r="B137" s="43">
        <f>IF(AND(Measures!I145&lt;&gt;"",Measures!K145=1),Measures!H145*Measures!J145/(Measures!E145)^2,"")</f>
      </c>
      <c r="C137" s="43">
        <f>IF(AND(Measures!I145&lt;&gt;"",Measures!K145=1),Measures!H145/(Measures!E145)^2,"")</f>
      </c>
      <c r="D137" s="43">
        <f>IF(AND(Measures!I145&lt;&gt;"",Measures!K145=1),(Measures!H145/Measures!E145)^2,"")</f>
      </c>
      <c r="E137" s="43">
        <f>IF(AND(Measures!I145&lt;&gt;"",Measures!K145=1),Measures!J145/(Measures!E145)^2,"")</f>
      </c>
      <c r="F137" s="43">
        <f>IF(AND(Measures!I145&lt;&gt;"",Measures!K145=1),1/(Measures!E145)^2,"")</f>
      </c>
    </row>
    <row r="138" spans="1:6" ht="12.75">
      <c r="A138">
        <f t="shared" si="2"/>
        <v>137</v>
      </c>
      <c r="B138" s="43">
        <f>IF(AND(Measures!I146&lt;&gt;"",Measures!K146=1),Measures!H146*Measures!J146/(Measures!E146)^2,"")</f>
      </c>
      <c r="C138" s="43">
        <f>IF(AND(Measures!I146&lt;&gt;"",Measures!K146=1),Measures!H146/(Measures!E146)^2,"")</f>
      </c>
      <c r="D138" s="43">
        <f>IF(AND(Measures!I146&lt;&gt;"",Measures!K146=1),(Measures!H146/Measures!E146)^2,"")</f>
      </c>
      <c r="E138" s="43">
        <f>IF(AND(Measures!I146&lt;&gt;"",Measures!K146=1),Measures!J146/(Measures!E146)^2,"")</f>
      </c>
      <c r="F138" s="43">
        <f>IF(AND(Measures!I146&lt;&gt;"",Measures!K146=1),1/(Measures!E146)^2,"")</f>
      </c>
    </row>
    <row r="139" spans="1:6" ht="12.75">
      <c r="A139">
        <f t="shared" si="2"/>
        <v>138</v>
      </c>
      <c r="B139" s="43">
        <f>IF(AND(Measures!I147&lt;&gt;"",Measures!K147=1),Measures!H147*Measures!J147/(Measures!E147)^2,"")</f>
      </c>
      <c r="C139" s="43">
        <f>IF(AND(Measures!I147&lt;&gt;"",Measures!K147=1),Measures!H147/(Measures!E147)^2,"")</f>
      </c>
      <c r="D139" s="43">
        <f>IF(AND(Measures!I147&lt;&gt;"",Measures!K147=1),(Measures!H147/Measures!E147)^2,"")</f>
      </c>
      <c r="E139" s="43">
        <f>IF(AND(Measures!I147&lt;&gt;"",Measures!K147=1),Measures!J147/(Measures!E147)^2,"")</f>
      </c>
      <c r="F139" s="43">
        <f>IF(AND(Measures!I147&lt;&gt;"",Measures!K147=1),1/(Measures!E147)^2,"")</f>
      </c>
    </row>
    <row r="140" spans="1:6" ht="12.75">
      <c r="A140">
        <f t="shared" si="2"/>
        <v>139</v>
      </c>
      <c r="B140" s="43">
        <f>IF(AND(Measures!I148&lt;&gt;"",Measures!K148=1),Measures!H148*Measures!J148/(Measures!E148)^2,"")</f>
      </c>
      <c r="C140" s="43">
        <f>IF(AND(Measures!I148&lt;&gt;"",Measures!K148=1),Measures!H148/(Measures!E148)^2,"")</f>
      </c>
      <c r="D140" s="43">
        <f>IF(AND(Measures!I148&lt;&gt;"",Measures!K148=1),(Measures!H148/Measures!E148)^2,"")</f>
      </c>
      <c r="E140" s="43">
        <f>IF(AND(Measures!I148&lt;&gt;"",Measures!K148=1),Measures!J148/(Measures!E148)^2,"")</f>
      </c>
      <c r="F140" s="43">
        <f>IF(AND(Measures!I148&lt;&gt;"",Measures!K148=1),1/(Measures!E148)^2,"")</f>
      </c>
    </row>
    <row r="141" spans="1:6" ht="12.75">
      <c r="A141">
        <f t="shared" si="2"/>
        <v>140</v>
      </c>
      <c r="B141" s="43">
        <f>IF(AND(Measures!I149&lt;&gt;"",Measures!K149=1),Measures!H149*Measures!J149/(Measures!E149)^2,"")</f>
      </c>
      <c r="C141" s="43">
        <f>IF(AND(Measures!I149&lt;&gt;"",Measures!K149=1),Measures!H149/(Measures!E149)^2,"")</f>
      </c>
      <c r="D141" s="43">
        <f>IF(AND(Measures!I149&lt;&gt;"",Measures!K149=1),(Measures!H149/Measures!E149)^2,"")</f>
      </c>
      <c r="E141" s="43">
        <f>IF(AND(Measures!I149&lt;&gt;"",Measures!K149=1),Measures!J149/(Measures!E149)^2,"")</f>
      </c>
      <c r="F141" s="43">
        <f>IF(AND(Measures!I149&lt;&gt;"",Measures!K149=1),1/(Measures!E149)^2,"")</f>
      </c>
    </row>
    <row r="142" spans="1:6" ht="12.75">
      <c r="A142">
        <f t="shared" si="2"/>
        <v>141</v>
      </c>
      <c r="B142" s="43">
        <f>IF(AND(Measures!I150&lt;&gt;"",Measures!K150=1),Measures!H150*Measures!J150/(Measures!E150)^2,"")</f>
      </c>
      <c r="C142" s="43">
        <f>IF(AND(Measures!I150&lt;&gt;"",Measures!K150=1),Measures!H150/(Measures!E150)^2,"")</f>
      </c>
      <c r="D142" s="43">
        <f>IF(AND(Measures!I150&lt;&gt;"",Measures!K150=1),(Measures!H150/Measures!E150)^2,"")</f>
      </c>
      <c r="E142" s="43">
        <f>IF(AND(Measures!I150&lt;&gt;"",Measures!K150=1),Measures!J150/(Measures!E150)^2,"")</f>
      </c>
      <c r="F142" s="43">
        <f>IF(AND(Measures!I150&lt;&gt;"",Measures!K150=1),1/(Measures!E150)^2,"")</f>
      </c>
    </row>
    <row r="143" spans="1:6" ht="12.75">
      <c r="A143">
        <f t="shared" si="2"/>
        <v>142</v>
      </c>
      <c r="B143" s="43">
        <f>IF(AND(Measures!I151&lt;&gt;"",Measures!K151=1),Measures!H151*Measures!J151/(Measures!E151)^2,"")</f>
      </c>
      <c r="C143" s="43">
        <f>IF(AND(Measures!I151&lt;&gt;"",Measures!K151=1),Measures!H151/(Measures!E151)^2,"")</f>
      </c>
      <c r="D143" s="43">
        <f>IF(AND(Measures!I151&lt;&gt;"",Measures!K151=1),(Measures!H151/Measures!E151)^2,"")</f>
      </c>
      <c r="E143" s="43">
        <f>IF(AND(Measures!I151&lt;&gt;"",Measures!K151=1),Measures!J151/(Measures!E151)^2,"")</f>
      </c>
      <c r="F143" s="43">
        <f>IF(AND(Measures!I151&lt;&gt;"",Measures!K151=1),1/(Measures!E151)^2,"")</f>
      </c>
    </row>
    <row r="144" spans="1:6" ht="12.75">
      <c r="A144">
        <f t="shared" si="2"/>
        <v>143</v>
      </c>
      <c r="B144" s="43">
        <f>IF(AND(Measures!I152&lt;&gt;"",Measures!K152=1),Measures!H152*Measures!J152/(Measures!E152)^2,"")</f>
      </c>
      <c r="C144" s="43">
        <f>IF(AND(Measures!I152&lt;&gt;"",Measures!K152=1),Measures!H152/(Measures!E152)^2,"")</f>
      </c>
      <c r="D144" s="43">
        <f>IF(AND(Measures!I152&lt;&gt;"",Measures!K152=1),(Measures!H152/Measures!E152)^2,"")</f>
      </c>
      <c r="E144" s="43">
        <f>IF(AND(Measures!I152&lt;&gt;"",Measures!K152=1),Measures!J152/(Measures!E152)^2,"")</f>
      </c>
      <c r="F144" s="43">
        <f>IF(AND(Measures!I152&lt;&gt;"",Measures!K152=1),1/(Measures!E152)^2,"")</f>
      </c>
    </row>
    <row r="145" spans="1:6" ht="12.75">
      <c r="A145">
        <f t="shared" si="2"/>
        <v>144</v>
      </c>
      <c r="B145" s="43">
        <f>IF(AND(Measures!I153&lt;&gt;"",Measures!K153=1),Measures!H153*Measures!J153/(Measures!E153)^2,"")</f>
      </c>
      <c r="C145" s="43">
        <f>IF(AND(Measures!I153&lt;&gt;"",Measures!K153=1),Measures!H153/(Measures!E153)^2,"")</f>
      </c>
      <c r="D145" s="43">
        <f>IF(AND(Measures!I153&lt;&gt;"",Measures!K153=1),(Measures!H153/Measures!E153)^2,"")</f>
      </c>
      <c r="E145" s="43">
        <f>IF(AND(Measures!I153&lt;&gt;"",Measures!K153=1),Measures!J153/(Measures!E153)^2,"")</f>
      </c>
      <c r="F145" s="43">
        <f>IF(AND(Measures!I153&lt;&gt;"",Measures!K153=1),1/(Measures!E153)^2,"")</f>
      </c>
    </row>
    <row r="146" spans="1:6" ht="12.75">
      <c r="A146">
        <f t="shared" si="2"/>
        <v>145</v>
      </c>
      <c r="B146" s="43">
        <f>IF(AND(Measures!I154&lt;&gt;"",Measures!K154=1),Measures!H154*Measures!J154/(Measures!E154)^2,"")</f>
      </c>
      <c r="C146" s="43">
        <f>IF(AND(Measures!I154&lt;&gt;"",Measures!K154=1),Measures!H154/(Measures!E154)^2,"")</f>
      </c>
      <c r="D146" s="43">
        <f>IF(AND(Measures!I154&lt;&gt;"",Measures!K154=1),(Measures!H154/Measures!E154)^2,"")</f>
      </c>
      <c r="E146" s="43">
        <f>IF(AND(Measures!I154&lt;&gt;"",Measures!K154=1),Measures!J154/(Measures!E154)^2,"")</f>
      </c>
      <c r="F146" s="43">
        <f>IF(AND(Measures!I154&lt;&gt;"",Measures!K154=1),1/(Measures!E154)^2,"")</f>
      </c>
    </row>
    <row r="147" spans="1:6" ht="12.75">
      <c r="A147">
        <f t="shared" si="2"/>
        <v>146</v>
      </c>
      <c r="B147" s="43">
        <f>IF(AND(Measures!I155&lt;&gt;"",Measures!K155=1),Measures!H155*Measures!J155/(Measures!E155)^2,"")</f>
      </c>
      <c r="C147" s="43">
        <f>IF(AND(Measures!I155&lt;&gt;"",Measures!K155=1),Measures!H155/(Measures!E155)^2,"")</f>
      </c>
      <c r="D147" s="43">
        <f>IF(AND(Measures!I155&lt;&gt;"",Measures!K155=1),(Measures!H155/Measures!E155)^2,"")</f>
      </c>
      <c r="E147" s="43">
        <f>IF(AND(Measures!I155&lt;&gt;"",Measures!K155=1),Measures!J155/(Measures!E155)^2,"")</f>
      </c>
      <c r="F147" s="43">
        <f>IF(AND(Measures!I155&lt;&gt;"",Measures!K155=1),1/(Measures!E155)^2,"")</f>
      </c>
    </row>
    <row r="148" spans="1:6" ht="12.75">
      <c r="A148">
        <f t="shared" si="2"/>
        <v>147</v>
      </c>
      <c r="B148" s="43">
        <f>IF(AND(Measures!I156&lt;&gt;"",Measures!K156=1),Measures!H156*Measures!J156/(Measures!E156)^2,"")</f>
      </c>
      <c r="C148" s="43">
        <f>IF(AND(Measures!I156&lt;&gt;"",Measures!K156=1),Measures!H156/(Measures!E156)^2,"")</f>
      </c>
      <c r="D148" s="43">
        <f>IF(AND(Measures!I156&lt;&gt;"",Measures!K156=1),(Measures!H156/Measures!E156)^2,"")</f>
      </c>
      <c r="E148" s="43">
        <f>IF(AND(Measures!I156&lt;&gt;"",Measures!K156=1),Measures!J156/(Measures!E156)^2,"")</f>
      </c>
      <c r="F148" s="43">
        <f>IF(AND(Measures!I156&lt;&gt;"",Measures!K156=1),1/(Measures!E156)^2,"")</f>
      </c>
    </row>
    <row r="149" spans="1:6" ht="12.75">
      <c r="A149">
        <f t="shared" si="2"/>
        <v>148</v>
      </c>
      <c r="B149" s="43">
        <f>IF(AND(Measures!I157&lt;&gt;"",Measures!K157=1),Measures!H157*Measures!J157/(Measures!E157)^2,"")</f>
      </c>
      <c r="C149" s="43">
        <f>IF(AND(Measures!I157&lt;&gt;"",Measures!K157=1),Measures!H157/(Measures!E157)^2,"")</f>
      </c>
      <c r="D149" s="43">
        <f>IF(AND(Measures!I157&lt;&gt;"",Measures!K157=1),(Measures!H157/Measures!E157)^2,"")</f>
      </c>
      <c r="E149" s="43">
        <f>IF(AND(Measures!I157&lt;&gt;"",Measures!K157=1),Measures!J157/(Measures!E157)^2,"")</f>
      </c>
      <c r="F149" s="43">
        <f>IF(AND(Measures!I157&lt;&gt;"",Measures!K157=1),1/(Measures!E157)^2,"")</f>
      </c>
    </row>
    <row r="150" spans="1:6" ht="12.75">
      <c r="A150">
        <f t="shared" si="2"/>
        <v>149</v>
      </c>
      <c r="B150" s="43">
        <f>IF(AND(Measures!I158&lt;&gt;"",Measures!K158=1),Measures!H158*Measures!J158/(Measures!E158)^2,"")</f>
      </c>
      <c r="C150" s="43">
        <f>IF(AND(Measures!I158&lt;&gt;"",Measures!K158=1),Measures!H158/(Measures!E158)^2,"")</f>
      </c>
      <c r="D150" s="43">
        <f>IF(AND(Measures!I158&lt;&gt;"",Measures!K158=1),(Measures!H158/Measures!E158)^2,"")</f>
      </c>
      <c r="E150" s="43">
        <f>IF(AND(Measures!I158&lt;&gt;"",Measures!K158=1),Measures!J158/(Measures!E158)^2,"")</f>
      </c>
      <c r="F150" s="43">
        <f>IF(AND(Measures!I158&lt;&gt;"",Measures!K158=1),1/(Measures!E158)^2,"")</f>
      </c>
    </row>
    <row r="151" spans="1:6" ht="12.75">
      <c r="A151">
        <f t="shared" si="2"/>
        <v>150</v>
      </c>
      <c r="B151" s="43">
        <f>IF(AND(Measures!I159&lt;&gt;"",Measures!K159=1),Measures!H159*Measures!J159/(Measures!E159)^2,"")</f>
      </c>
      <c r="C151" s="43">
        <f>IF(AND(Measures!I159&lt;&gt;"",Measures!K159=1),Measures!H159/(Measures!E159)^2,"")</f>
      </c>
      <c r="D151" s="43">
        <f>IF(AND(Measures!I159&lt;&gt;"",Measures!K159=1),(Measures!H159/Measures!E159)^2,"")</f>
      </c>
      <c r="E151" s="43">
        <f>IF(AND(Measures!I159&lt;&gt;"",Measures!K159=1),Measures!J159/(Measures!E159)^2,"")</f>
      </c>
      <c r="F151" s="43">
        <f>IF(AND(Measures!I159&lt;&gt;"",Measures!K159=1),1/(Measures!E159)^2,"")</f>
      </c>
    </row>
    <row r="152" spans="1:6" ht="12.75">
      <c r="A152">
        <f t="shared" si="2"/>
        <v>151</v>
      </c>
      <c r="B152" s="43">
        <f>IF(AND(Measures!I160&lt;&gt;"",Measures!K160=1),Measures!H160*Measures!J160/(Measures!E160)^2,"")</f>
      </c>
      <c r="C152" s="43">
        <f>IF(AND(Measures!I160&lt;&gt;"",Measures!K160=1),Measures!H160/(Measures!E160)^2,"")</f>
      </c>
      <c r="D152" s="43">
        <f>IF(AND(Measures!I160&lt;&gt;"",Measures!K160=1),(Measures!H160/Measures!E160)^2,"")</f>
      </c>
      <c r="E152" s="43">
        <f>IF(AND(Measures!I160&lt;&gt;"",Measures!K160=1),Measures!J160/(Measures!E160)^2,"")</f>
      </c>
      <c r="F152" s="43">
        <f>IF(AND(Measures!I160&lt;&gt;"",Measures!K160=1),1/(Measures!E160)^2,"")</f>
      </c>
    </row>
    <row r="153" spans="1:6" ht="12.75">
      <c r="A153">
        <f t="shared" si="2"/>
        <v>152</v>
      </c>
      <c r="B153" s="43">
        <f>IF(AND(Measures!I161&lt;&gt;"",Measures!K161=1),Measures!H161*Measures!J161/(Measures!E161)^2,"")</f>
      </c>
      <c r="C153" s="43">
        <f>IF(AND(Measures!I161&lt;&gt;"",Measures!K161=1),Measures!H161/(Measures!E161)^2,"")</f>
      </c>
      <c r="D153" s="43">
        <f>IF(AND(Measures!I161&lt;&gt;"",Measures!K161=1),(Measures!H161/Measures!E161)^2,"")</f>
      </c>
      <c r="E153" s="43">
        <f>IF(AND(Measures!I161&lt;&gt;"",Measures!K161=1),Measures!J161/(Measures!E161)^2,"")</f>
      </c>
      <c r="F153" s="43">
        <f>IF(AND(Measures!I161&lt;&gt;"",Measures!K161=1),1/(Measures!E161)^2,"")</f>
      </c>
    </row>
    <row r="154" spans="1:6" ht="12.75">
      <c r="A154">
        <f t="shared" si="2"/>
        <v>153</v>
      </c>
      <c r="B154" s="43">
        <f>IF(AND(Measures!I162&lt;&gt;"",Measures!K162=1),Measures!H162*Measures!J162/(Measures!E162)^2,"")</f>
      </c>
      <c r="C154" s="43">
        <f>IF(AND(Measures!I162&lt;&gt;"",Measures!K162=1),Measures!H162/(Measures!E162)^2,"")</f>
      </c>
      <c r="D154" s="43">
        <f>IF(AND(Measures!I162&lt;&gt;"",Measures!K162=1),(Measures!H162/Measures!E162)^2,"")</f>
      </c>
      <c r="E154" s="43">
        <f>IF(AND(Measures!I162&lt;&gt;"",Measures!K162=1),Measures!J162/(Measures!E162)^2,"")</f>
      </c>
      <c r="F154" s="43">
        <f>IF(AND(Measures!I162&lt;&gt;"",Measures!K162=1),1/(Measures!E162)^2,"")</f>
      </c>
    </row>
    <row r="155" spans="1:6" ht="12.75">
      <c r="A155">
        <f t="shared" si="2"/>
        <v>154</v>
      </c>
      <c r="B155" s="43">
        <f>IF(AND(Measures!I163&lt;&gt;"",Measures!K163=1),Measures!H163*Measures!J163/(Measures!E163)^2,"")</f>
      </c>
      <c r="C155" s="43">
        <f>IF(AND(Measures!I163&lt;&gt;"",Measures!K163=1),Measures!H163/(Measures!E163)^2,"")</f>
      </c>
      <c r="D155" s="43">
        <f>IF(AND(Measures!I163&lt;&gt;"",Measures!K163=1),(Measures!H163/Measures!E163)^2,"")</f>
      </c>
      <c r="E155" s="43">
        <f>IF(AND(Measures!I163&lt;&gt;"",Measures!K163=1),Measures!J163/(Measures!E163)^2,"")</f>
      </c>
      <c r="F155" s="43">
        <f>IF(AND(Measures!I163&lt;&gt;"",Measures!K163=1),1/(Measures!E163)^2,"")</f>
      </c>
    </row>
    <row r="156" spans="1:6" ht="12.75">
      <c r="A156">
        <f t="shared" si="2"/>
        <v>155</v>
      </c>
      <c r="B156" s="43">
        <f>IF(AND(Measures!I164&lt;&gt;"",Measures!K164=1),Measures!H164*Measures!J164/(Measures!E164)^2,"")</f>
      </c>
      <c r="C156" s="43">
        <f>IF(AND(Measures!I164&lt;&gt;"",Measures!K164=1),Measures!H164/(Measures!E164)^2,"")</f>
      </c>
      <c r="D156" s="43">
        <f>IF(AND(Measures!I164&lt;&gt;"",Measures!K164=1),(Measures!H164/Measures!E164)^2,"")</f>
      </c>
      <c r="E156" s="43">
        <f>IF(AND(Measures!I164&lt;&gt;"",Measures!K164=1),Measures!J164/(Measures!E164)^2,"")</f>
      </c>
      <c r="F156" s="43">
        <f>IF(AND(Measures!I164&lt;&gt;"",Measures!K164=1),1/(Measures!E164)^2,"")</f>
      </c>
    </row>
    <row r="157" spans="1:6" ht="12.75">
      <c r="A157">
        <f t="shared" si="2"/>
        <v>156</v>
      </c>
      <c r="B157" s="43">
        <f>IF(AND(Measures!I165&lt;&gt;"",Measures!K165=1),Measures!H165*Measures!J165/(Measures!E165)^2,"")</f>
      </c>
      <c r="C157" s="43">
        <f>IF(AND(Measures!I165&lt;&gt;"",Measures!K165=1),Measures!H165/(Measures!E165)^2,"")</f>
      </c>
      <c r="D157" s="43">
        <f>IF(AND(Measures!I165&lt;&gt;"",Measures!K165=1),(Measures!H165/Measures!E165)^2,"")</f>
      </c>
      <c r="E157" s="43">
        <f>IF(AND(Measures!I165&lt;&gt;"",Measures!K165=1),Measures!J165/(Measures!E165)^2,"")</f>
      </c>
      <c r="F157" s="43">
        <f>IF(AND(Measures!I165&lt;&gt;"",Measures!K165=1),1/(Measures!E165)^2,"")</f>
      </c>
    </row>
    <row r="158" spans="1:6" ht="12.75">
      <c r="A158">
        <f t="shared" si="2"/>
        <v>157</v>
      </c>
      <c r="B158" s="43">
        <f>IF(AND(Measures!I166&lt;&gt;"",Measures!K166=1),Measures!H166*Measures!J166/(Measures!E166)^2,"")</f>
      </c>
      <c r="C158" s="43">
        <f>IF(AND(Measures!I166&lt;&gt;"",Measures!K166=1),Measures!H166/(Measures!E166)^2,"")</f>
      </c>
      <c r="D158" s="43">
        <f>IF(AND(Measures!I166&lt;&gt;"",Measures!K166=1),(Measures!H166/Measures!E166)^2,"")</f>
      </c>
      <c r="E158" s="43">
        <f>IF(AND(Measures!I166&lt;&gt;"",Measures!K166=1),Measures!J166/(Measures!E166)^2,"")</f>
      </c>
      <c r="F158" s="43">
        <f>IF(AND(Measures!I166&lt;&gt;"",Measures!K166=1),1/(Measures!E166)^2,"")</f>
      </c>
    </row>
    <row r="159" spans="1:6" ht="12.75">
      <c r="A159">
        <f t="shared" si="2"/>
        <v>158</v>
      </c>
      <c r="B159" s="43">
        <f>IF(AND(Measures!I167&lt;&gt;"",Measures!K167=1),Measures!H167*Measures!J167/(Measures!E167)^2,"")</f>
      </c>
      <c r="C159" s="43">
        <f>IF(AND(Measures!I167&lt;&gt;"",Measures!K167=1),Measures!H167/(Measures!E167)^2,"")</f>
      </c>
      <c r="D159" s="43">
        <f>IF(AND(Measures!I167&lt;&gt;"",Measures!K167=1),(Measures!H167/Measures!E167)^2,"")</f>
      </c>
      <c r="E159" s="43">
        <f>IF(AND(Measures!I167&lt;&gt;"",Measures!K167=1),Measures!J167/(Measures!E167)^2,"")</f>
      </c>
      <c r="F159" s="43">
        <f>IF(AND(Measures!I167&lt;&gt;"",Measures!K167=1),1/(Measures!E167)^2,"")</f>
      </c>
    </row>
    <row r="160" spans="1:6" ht="12.75">
      <c r="A160">
        <f t="shared" si="2"/>
        <v>159</v>
      </c>
      <c r="B160" s="43">
        <f>IF(AND(Measures!I168&lt;&gt;"",Measures!K168=1),Measures!H168*Measures!J168/(Measures!E168)^2,"")</f>
      </c>
      <c r="C160" s="43">
        <f>IF(AND(Measures!I168&lt;&gt;"",Measures!K168=1),Measures!H168/(Measures!E168)^2,"")</f>
      </c>
      <c r="D160" s="43">
        <f>IF(AND(Measures!I168&lt;&gt;"",Measures!K168=1),(Measures!H168/Measures!E168)^2,"")</f>
      </c>
      <c r="E160" s="43">
        <f>IF(AND(Measures!I168&lt;&gt;"",Measures!K168=1),Measures!J168/(Measures!E168)^2,"")</f>
      </c>
      <c r="F160" s="43">
        <f>IF(AND(Measures!I168&lt;&gt;"",Measures!K168=1),1/(Measures!E168)^2,"")</f>
      </c>
    </row>
    <row r="161" spans="1:6" ht="12.75">
      <c r="A161">
        <f t="shared" si="2"/>
        <v>160</v>
      </c>
      <c r="B161" s="43">
        <f>IF(AND(Measures!I169&lt;&gt;"",Measures!K169=1),Measures!H169*Measures!J169/(Measures!E169)^2,"")</f>
      </c>
      <c r="C161" s="43">
        <f>IF(AND(Measures!I169&lt;&gt;"",Measures!K169=1),Measures!H169/(Measures!E169)^2,"")</f>
      </c>
      <c r="D161" s="43">
        <f>IF(AND(Measures!I169&lt;&gt;"",Measures!K169=1),(Measures!H169/Measures!E169)^2,"")</f>
      </c>
      <c r="E161" s="43">
        <f>IF(AND(Measures!I169&lt;&gt;"",Measures!K169=1),Measures!J169/(Measures!E169)^2,"")</f>
      </c>
      <c r="F161" s="43">
        <f>IF(AND(Measures!I169&lt;&gt;"",Measures!K169=1),1/(Measures!E169)^2,"")</f>
      </c>
    </row>
    <row r="162" spans="1:6" ht="12.75">
      <c r="A162">
        <f t="shared" si="2"/>
        <v>161</v>
      </c>
      <c r="B162" s="43">
        <f>IF(AND(Measures!I170&lt;&gt;"",Measures!K170=1),Measures!H170*Measures!J170/(Measures!E170)^2,"")</f>
      </c>
      <c r="C162" s="43">
        <f>IF(AND(Measures!I170&lt;&gt;"",Measures!K170=1),Measures!H170/(Measures!E170)^2,"")</f>
      </c>
      <c r="D162" s="43">
        <f>IF(AND(Measures!I170&lt;&gt;"",Measures!K170=1),(Measures!H170/Measures!E170)^2,"")</f>
      </c>
      <c r="E162" s="43">
        <f>IF(AND(Measures!I170&lt;&gt;"",Measures!K170=1),Measures!J170/(Measures!E170)^2,"")</f>
      </c>
      <c r="F162" s="43">
        <f>IF(AND(Measures!I170&lt;&gt;"",Measures!K170=1),1/(Measures!E170)^2,"")</f>
      </c>
    </row>
    <row r="163" spans="1:6" ht="12.75">
      <c r="A163">
        <f t="shared" si="2"/>
        <v>162</v>
      </c>
      <c r="B163" s="43">
        <f>IF(AND(Measures!I171&lt;&gt;"",Measures!K171=1),Measures!H171*Measures!J171/(Measures!E171)^2,"")</f>
      </c>
      <c r="C163" s="43">
        <f>IF(AND(Measures!I171&lt;&gt;"",Measures!K171=1),Measures!H171/(Measures!E171)^2,"")</f>
      </c>
      <c r="D163" s="43">
        <f>IF(AND(Measures!I171&lt;&gt;"",Measures!K171=1),(Measures!H171/Measures!E171)^2,"")</f>
      </c>
      <c r="E163" s="43">
        <f>IF(AND(Measures!I171&lt;&gt;"",Measures!K171=1),Measures!J171/(Measures!E171)^2,"")</f>
      </c>
      <c r="F163" s="43">
        <f>IF(AND(Measures!I171&lt;&gt;"",Measures!K171=1),1/(Measures!E171)^2,"")</f>
      </c>
    </row>
    <row r="164" spans="1:6" ht="12.75">
      <c r="A164">
        <f t="shared" si="2"/>
        <v>163</v>
      </c>
      <c r="B164" s="43">
        <f>IF(AND(Measures!I172&lt;&gt;"",Measures!K172=1),Measures!H172*Measures!J172/(Measures!E172)^2,"")</f>
      </c>
      <c r="C164" s="43">
        <f>IF(AND(Measures!I172&lt;&gt;"",Measures!K172=1),Measures!H172/(Measures!E172)^2,"")</f>
      </c>
      <c r="D164" s="43">
        <f>IF(AND(Measures!I172&lt;&gt;"",Measures!K172=1),(Measures!H172/Measures!E172)^2,"")</f>
      </c>
      <c r="E164" s="43">
        <f>IF(AND(Measures!I172&lt;&gt;"",Measures!K172=1),Measures!J172/(Measures!E172)^2,"")</f>
      </c>
      <c r="F164" s="43">
        <f>IF(AND(Measures!I172&lt;&gt;"",Measures!K172=1),1/(Measures!E172)^2,"")</f>
      </c>
    </row>
    <row r="165" spans="1:6" ht="12.75">
      <c r="A165">
        <f t="shared" si="2"/>
        <v>164</v>
      </c>
      <c r="B165" s="43">
        <f>IF(AND(Measures!I173&lt;&gt;"",Measures!K173=1),Measures!H173*Measures!J173/(Measures!E173)^2,"")</f>
      </c>
      <c r="C165" s="43">
        <f>IF(AND(Measures!I173&lt;&gt;"",Measures!K173=1),Measures!H173/(Measures!E173)^2,"")</f>
      </c>
      <c r="D165" s="43">
        <f>IF(AND(Measures!I173&lt;&gt;"",Measures!K173=1),(Measures!H173/Measures!E173)^2,"")</f>
      </c>
      <c r="E165" s="43">
        <f>IF(AND(Measures!I173&lt;&gt;"",Measures!K173=1),Measures!J173/(Measures!E173)^2,"")</f>
      </c>
      <c r="F165" s="43">
        <f>IF(AND(Measures!I173&lt;&gt;"",Measures!K173=1),1/(Measures!E173)^2,"")</f>
      </c>
    </row>
    <row r="166" spans="1:6" ht="12.75">
      <c r="A166">
        <f t="shared" si="2"/>
        <v>165</v>
      </c>
      <c r="B166" s="43">
        <f>IF(AND(Measures!I174&lt;&gt;"",Measures!K174=1),Measures!H174*Measures!J174/(Measures!E174)^2,"")</f>
      </c>
      <c r="C166" s="43">
        <f>IF(AND(Measures!I174&lt;&gt;"",Measures!K174=1),Measures!H174/(Measures!E174)^2,"")</f>
      </c>
      <c r="D166" s="43">
        <f>IF(AND(Measures!I174&lt;&gt;"",Measures!K174=1),(Measures!H174/Measures!E174)^2,"")</f>
      </c>
      <c r="E166" s="43">
        <f>IF(AND(Measures!I174&lt;&gt;"",Measures!K174=1),Measures!J174/(Measures!E174)^2,"")</f>
      </c>
      <c r="F166" s="43">
        <f>IF(AND(Measures!I174&lt;&gt;"",Measures!K174=1),1/(Measures!E174)^2,"")</f>
      </c>
    </row>
    <row r="167" spans="1:6" ht="12.75">
      <c r="A167">
        <f t="shared" si="2"/>
        <v>166</v>
      </c>
      <c r="B167" s="43">
        <f>IF(AND(Measures!I175&lt;&gt;"",Measures!K175=1),Measures!H175*Measures!J175/(Measures!E175)^2,"")</f>
      </c>
      <c r="C167" s="43">
        <f>IF(AND(Measures!I175&lt;&gt;"",Measures!K175=1),Measures!H175/(Measures!E175)^2,"")</f>
      </c>
      <c r="D167" s="43">
        <f>IF(AND(Measures!I175&lt;&gt;"",Measures!K175=1),(Measures!H175/Measures!E175)^2,"")</f>
      </c>
      <c r="E167" s="43">
        <f>IF(AND(Measures!I175&lt;&gt;"",Measures!K175=1),Measures!J175/(Measures!E175)^2,"")</f>
      </c>
      <c r="F167" s="43">
        <f>IF(AND(Measures!I175&lt;&gt;"",Measures!K175=1),1/(Measures!E175)^2,"")</f>
      </c>
    </row>
    <row r="168" spans="1:6" ht="12.75">
      <c r="A168">
        <f t="shared" si="2"/>
        <v>167</v>
      </c>
      <c r="B168" s="43">
        <f>IF(AND(Measures!I176&lt;&gt;"",Measures!K176=1),Measures!H176*Measures!J176/(Measures!E176)^2,"")</f>
      </c>
      <c r="C168" s="43">
        <f>IF(AND(Measures!I176&lt;&gt;"",Measures!K176=1),Measures!H176/(Measures!E176)^2,"")</f>
      </c>
      <c r="D168" s="43">
        <f>IF(AND(Measures!I176&lt;&gt;"",Measures!K176=1),(Measures!H176/Measures!E176)^2,"")</f>
      </c>
      <c r="E168" s="43">
        <f>IF(AND(Measures!I176&lt;&gt;"",Measures!K176=1),Measures!J176/(Measures!E176)^2,"")</f>
      </c>
      <c r="F168" s="43">
        <f>IF(AND(Measures!I176&lt;&gt;"",Measures!K176=1),1/(Measures!E176)^2,"")</f>
      </c>
    </row>
    <row r="169" spans="1:6" ht="12.75">
      <c r="A169">
        <f t="shared" si="2"/>
        <v>168</v>
      </c>
      <c r="B169" s="43">
        <f>IF(AND(Measures!I177&lt;&gt;"",Measures!K177=1),Measures!H177*Measures!J177/(Measures!E177)^2,"")</f>
      </c>
      <c r="C169" s="43">
        <f>IF(AND(Measures!I177&lt;&gt;"",Measures!K177=1),Measures!H177/(Measures!E177)^2,"")</f>
      </c>
      <c r="D169" s="43">
        <f>IF(AND(Measures!I177&lt;&gt;"",Measures!K177=1),(Measures!H177/Measures!E177)^2,"")</f>
      </c>
      <c r="E169" s="43">
        <f>IF(AND(Measures!I177&lt;&gt;"",Measures!K177=1),Measures!J177/(Measures!E177)^2,"")</f>
      </c>
      <c r="F169" s="43">
        <f>IF(AND(Measures!I177&lt;&gt;"",Measures!K177=1),1/(Measures!E177)^2,"")</f>
      </c>
    </row>
    <row r="170" spans="1:6" ht="12.75">
      <c r="A170">
        <f t="shared" si="2"/>
        <v>169</v>
      </c>
      <c r="B170" s="43">
        <f>IF(AND(Measures!I178&lt;&gt;"",Measures!K178=1),Measures!H178*Measures!J178/(Measures!E178)^2,"")</f>
      </c>
      <c r="C170" s="43">
        <f>IF(AND(Measures!I178&lt;&gt;"",Measures!K178=1),Measures!H178/(Measures!E178)^2,"")</f>
      </c>
      <c r="D170" s="43">
        <f>IF(AND(Measures!I178&lt;&gt;"",Measures!K178=1),(Measures!H178/Measures!E178)^2,"")</f>
      </c>
      <c r="E170" s="43">
        <f>IF(AND(Measures!I178&lt;&gt;"",Measures!K178=1),Measures!J178/(Measures!E178)^2,"")</f>
      </c>
      <c r="F170" s="43">
        <f>IF(AND(Measures!I178&lt;&gt;"",Measures!K178=1),1/(Measures!E178)^2,"")</f>
      </c>
    </row>
    <row r="171" spans="1:6" ht="12.75">
      <c r="A171">
        <f t="shared" si="2"/>
        <v>170</v>
      </c>
      <c r="B171" s="43">
        <f>IF(AND(Measures!I179&lt;&gt;"",Measures!K179=1),Measures!H179*Measures!J179/(Measures!E179)^2,"")</f>
      </c>
      <c r="C171" s="43">
        <f>IF(AND(Measures!I179&lt;&gt;"",Measures!K179=1),Measures!H179/(Measures!E179)^2,"")</f>
      </c>
      <c r="D171" s="43">
        <f>IF(AND(Measures!I179&lt;&gt;"",Measures!K179=1),(Measures!H179/Measures!E179)^2,"")</f>
      </c>
      <c r="E171" s="43">
        <f>IF(AND(Measures!I179&lt;&gt;"",Measures!K179=1),Measures!J179/(Measures!E179)^2,"")</f>
      </c>
      <c r="F171" s="43">
        <f>IF(AND(Measures!I179&lt;&gt;"",Measures!K179=1),1/(Measures!E179)^2,"")</f>
      </c>
    </row>
    <row r="172" spans="1:6" ht="12.75">
      <c r="A172">
        <f t="shared" si="2"/>
        <v>171</v>
      </c>
      <c r="B172" s="43">
        <f>IF(AND(Measures!I180&lt;&gt;"",Measures!K180=1),Measures!H180*Measures!J180/(Measures!E180)^2,"")</f>
      </c>
      <c r="C172" s="43">
        <f>IF(AND(Measures!I180&lt;&gt;"",Measures!K180=1),Measures!H180/(Measures!E180)^2,"")</f>
      </c>
      <c r="D172" s="43">
        <f>IF(AND(Measures!I180&lt;&gt;"",Measures!K180=1),(Measures!H180/Measures!E180)^2,"")</f>
      </c>
      <c r="E172" s="43">
        <f>IF(AND(Measures!I180&lt;&gt;"",Measures!K180=1),Measures!J180/(Measures!E180)^2,"")</f>
      </c>
      <c r="F172" s="43">
        <f>IF(AND(Measures!I180&lt;&gt;"",Measures!K180=1),1/(Measures!E180)^2,"")</f>
      </c>
    </row>
    <row r="173" spans="1:6" ht="12.75">
      <c r="A173">
        <f t="shared" si="2"/>
        <v>172</v>
      </c>
      <c r="B173" s="43">
        <f>IF(AND(Measures!I181&lt;&gt;"",Measures!K181=1),Measures!H181*Measures!J181/(Measures!E181)^2,"")</f>
      </c>
      <c r="C173" s="43">
        <f>IF(AND(Measures!I181&lt;&gt;"",Measures!K181=1),Measures!H181/(Measures!E181)^2,"")</f>
      </c>
      <c r="D173" s="43">
        <f>IF(AND(Measures!I181&lt;&gt;"",Measures!K181=1),(Measures!H181/Measures!E181)^2,"")</f>
      </c>
      <c r="E173" s="43">
        <f>IF(AND(Measures!I181&lt;&gt;"",Measures!K181=1),Measures!J181/(Measures!E181)^2,"")</f>
      </c>
      <c r="F173" s="43">
        <f>IF(AND(Measures!I181&lt;&gt;"",Measures!K181=1),1/(Measures!E181)^2,"")</f>
      </c>
    </row>
    <row r="174" spans="1:6" ht="12.75">
      <c r="A174">
        <f t="shared" si="2"/>
        <v>173</v>
      </c>
      <c r="B174" s="43">
        <f>IF(AND(Measures!I182&lt;&gt;"",Measures!K182=1),Measures!H182*Measures!J182/(Measures!E182)^2,"")</f>
      </c>
      <c r="C174" s="43">
        <f>IF(AND(Measures!I182&lt;&gt;"",Measures!K182=1),Measures!H182/(Measures!E182)^2,"")</f>
      </c>
      <c r="D174" s="43">
        <f>IF(AND(Measures!I182&lt;&gt;"",Measures!K182=1),(Measures!H182/Measures!E182)^2,"")</f>
      </c>
      <c r="E174" s="43">
        <f>IF(AND(Measures!I182&lt;&gt;"",Measures!K182=1),Measures!J182/(Measures!E182)^2,"")</f>
      </c>
      <c r="F174" s="43">
        <f>IF(AND(Measures!I182&lt;&gt;"",Measures!K182=1),1/(Measures!E182)^2,"")</f>
      </c>
    </row>
    <row r="175" spans="1:6" ht="12.75">
      <c r="A175">
        <f t="shared" si="2"/>
        <v>174</v>
      </c>
      <c r="B175" s="43">
        <f>IF(AND(Measures!I183&lt;&gt;"",Measures!K183=1),Measures!H183*Measures!J183/(Measures!E183)^2,"")</f>
      </c>
      <c r="C175" s="43">
        <f>IF(AND(Measures!I183&lt;&gt;"",Measures!K183=1),Measures!H183/(Measures!E183)^2,"")</f>
      </c>
      <c r="D175" s="43">
        <f>IF(AND(Measures!I183&lt;&gt;"",Measures!K183=1),(Measures!H183/Measures!E183)^2,"")</f>
      </c>
      <c r="E175" s="43">
        <f>IF(AND(Measures!I183&lt;&gt;"",Measures!K183=1),Measures!J183/(Measures!E183)^2,"")</f>
      </c>
      <c r="F175" s="43">
        <f>IF(AND(Measures!I183&lt;&gt;"",Measures!K183=1),1/(Measures!E183)^2,"")</f>
      </c>
    </row>
    <row r="176" spans="1:6" ht="12.75">
      <c r="A176">
        <f t="shared" si="2"/>
        <v>175</v>
      </c>
      <c r="B176" s="43">
        <f>IF(AND(Measures!I184&lt;&gt;"",Measures!K184=1),Measures!H184*Measures!J184/(Measures!E184)^2,"")</f>
      </c>
      <c r="C176" s="43">
        <f>IF(AND(Measures!I184&lt;&gt;"",Measures!K184=1),Measures!H184/(Measures!E184)^2,"")</f>
      </c>
      <c r="D176" s="43">
        <f>IF(AND(Measures!I184&lt;&gt;"",Measures!K184=1),(Measures!H184/Measures!E184)^2,"")</f>
      </c>
      <c r="E176" s="43">
        <f>IF(AND(Measures!I184&lt;&gt;"",Measures!K184=1),Measures!J184/(Measures!E184)^2,"")</f>
      </c>
      <c r="F176" s="43">
        <f>IF(AND(Measures!I184&lt;&gt;"",Measures!K184=1),1/(Measures!E184)^2,"")</f>
      </c>
    </row>
    <row r="177" spans="1:6" ht="12.75">
      <c r="A177">
        <f t="shared" si="2"/>
        <v>176</v>
      </c>
      <c r="B177" s="43">
        <f>IF(AND(Measures!I185&lt;&gt;"",Measures!K185=1),Measures!H185*Measures!J185/(Measures!E185)^2,"")</f>
      </c>
      <c r="C177" s="43">
        <f>IF(AND(Measures!I185&lt;&gt;"",Measures!K185=1),Measures!H185/(Measures!E185)^2,"")</f>
      </c>
      <c r="D177" s="43">
        <f>IF(AND(Measures!I185&lt;&gt;"",Measures!K185=1),(Measures!H185/Measures!E185)^2,"")</f>
      </c>
      <c r="E177" s="43">
        <f>IF(AND(Measures!I185&lt;&gt;"",Measures!K185=1),Measures!J185/(Measures!E185)^2,"")</f>
      </c>
      <c r="F177" s="43">
        <f>IF(AND(Measures!I185&lt;&gt;"",Measures!K185=1),1/(Measures!E185)^2,"")</f>
      </c>
    </row>
    <row r="178" spans="1:6" ht="12.75">
      <c r="A178">
        <f t="shared" si="2"/>
        <v>177</v>
      </c>
      <c r="B178" s="43">
        <f>IF(AND(Measures!I186&lt;&gt;"",Measures!K186=1),Measures!H186*Measures!J186/(Measures!E186)^2,"")</f>
      </c>
      <c r="C178" s="43">
        <f>IF(AND(Measures!I186&lt;&gt;"",Measures!K186=1),Measures!H186/(Measures!E186)^2,"")</f>
      </c>
      <c r="D178" s="43">
        <f>IF(AND(Measures!I186&lt;&gt;"",Measures!K186=1),(Measures!H186/Measures!E186)^2,"")</f>
      </c>
      <c r="E178" s="43">
        <f>IF(AND(Measures!I186&lt;&gt;"",Measures!K186=1),Measures!J186/(Measures!E186)^2,"")</f>
      </c>
      <c r="F178" s="43">
        <f>IF(AND(Measures!I186&lt;&gt;"",Measures!K186=1),1/(Measures!E186)^2,"")</f>
      </c>
    </row>
    <row r="179" spans="1:6" ht="12.75">
      <c r="A179">
        <f t="shared" si="2"/>
        <v>178</v>
      </c>
      <c r="B179" s="43">
        <f>IF(AND(Measures!I187&lt;&gt;"",Measures!K187=1),Measures!H187*Measures!J187/(Measures!E187)^2,"")</f>
      </c>
      <c r="C179" s="43">
        <f>IF(AND(Measures!I187&lt;&gt;"",Measures!K187=1),Measures!H187/(Measures!E187)^2,"")</f>
      </c>
      <c r="D179" s="43">
        <f>IF(AND(Measures!I187&lt;&gt;"",Measures!K187=1),(Measures!H187/Measures!E187)^2,"")</f>
      </c>
      <c r="E179" s="43">
        <f>IF(AND(Measures!I187&lt;&gt;"",Measures!K187=1),Measures!J187/(Measures!E187)^2,"")</f>
      </c>
      <c r="F179" s="43">
        <f>IF(AND(Measures!I187&lt;&gt;"",Measures!K187=1),1/(Measures!E187)^2,"")</f>
      </c>
    </row>
    <row r="180" spans="1:6" ht="12.75">
      <c r="A180">
        <f t="shared" si="2"/>
        <v>179</v>
      </c>
      <c r="B180" s="43">
        <f>IF(AND(Measures!I188&lt;&gt;"",Measures!K188=1),Measures!H188*Measures!J188/(Measures!E188)^2,"")</f>
      </c>
      <c r="C180" s="43">
        <f>IF(AND(Measures!I188&lt;&gt;"",Measures!K188=1),Measures!H188/(Measures!E188)^2,"")</f>
      </c>
      <c r="D180" s="43">
        <f>IF(AND(Measures!I188&lt;&gt;"",Measures!K188=1),(Measures!H188/Measures!E188)^2,"")</f>
      </c>
      <c r="E180" s="43">
        <f>IF(AND(Measures!I188&lt;&gt;"",Measures!K188=1),Measures!J188/(Measures!E188)^2,"")</f>
      </c>
      <c r="F180" s="43">
        <f>IF(AND(Measures!I188&lt;&gt;"",Measures!K188=1),1/(Measures!E188)^2,"")</f>
      </c>
    </row>
    <row r="181" spans="1:6" ht="12.75">
      <c r="A181">
        <f t="shared" si="2"/>
        <v>180</v>
      </c>
      <c r="B181" s="43">
        <f>IF(AND(Measures!I189&lt;&gt;"",Measures!K189=1),Measures!H189*Measures!J189/(Measures!E189)^2,"")</f>
      </c>
      <c r="C181" s="43">
        <f>IF(AND(Measures!I189&lt;&gt;"",Measures!K189=1),Measures!H189/(Measures!E189)^2,"")</f>
      </c>
      <c r="D181" s="43">
        <f>IF(AND(Measures!I189&lt;&gt;"",Measures!K189=1),(Measures!H189/Measures!E189)^2,"")</f>
      </c>
      <c r="E181" s="43">
        <f>IF(AND(Measures!I189&lt;&gt;"",Measures!K189=1),Measures!J189/(Measures!E189)^2,"")</f>
      </c>
      <c r="F181" s="43">
        <f>IF(AND(Measures!I189&lt;&gt;"",Measures!K189=1),1/(Measures!E189)^2,"")</f>
      </c>
    </row>
    <row r="182" spans="1:6" ht="12.75">
      <c r="A182">
        <f t="shared" si="2"/>
        <v>181</v>
      </c>
      <c r="B182" s="43">
        <f>IF(AND(Measures!I190&lt;&gt;"",Measures!K190=1),Measures!H190*Measures!J190/(Measures!E190)^2,"")</f>
      </c>
      <c r="C182" s="43">
        <f>IF(AND(Measures!I190&lt;&gt;"",Measures!K190=1),Measures!H190/(Measures!E190)^2,"")</f>
      </c>
      <c r="D182" s="43">
        <f>IF(AND(Measures!I190&lt;&gt;"",Measures!K190=1),(Measures!H190/Measures!E190)^2,"")</f>
      </c>
      <c r="E182" s="43">
        <f>IF(AND(Measures!I190&lt;&gt;"",Measures!K190=1),Measures!J190/(Measures!E190)^2,"")</f>
      </c>
      <c r="F182" s="43">
        <f>IF(AND(Measures!I190&lt;&gt;"",Measures!K190=1),1/(Measures!E190)^2,"")</f>
      </c>
    </row>
    <row r="183" spans="1:6" ht="12.75">
      <c r="A183">
        <f t="shared" si="2"/>
        <v>182</v>
      </c>
      <c r="B183" s="43">
        <f>IF(AND(Measures!I191&lt;&gt;"",Measures!K191=1),Measures!H191*Measures!J191/(Measures!E191)^2,"")</f>
      </c>
      <c r="C183" s="43">
        <f>IF(AND(Measures!I191&lt;&gt;"",Measures!K191=1),Measures!H191/(Measures!E191)^2,"")</f>
      </c>
      <c r="D183" s="43">
        <f>IF(AND(Measures!I191&lt;&gt;"",Measures!K191=1),(Measures!H191/Measures!E191)^2,"")</f>
      </c>
      <c r="E183" s="43">
        <f>IF(AND(Measures!I191&lt;&gt;"",Measures!K191=1),Measures!J191/(Measures!E191)^2,"")</f>
      </c>
      <c r="F183" s="43">
        <f>IF(AND(Measures!I191&lt;&gt;"",Measures!K191=1),1/(Measures!E191)^2,"")</f>
      </c>
    </row>
    <row r="184" spans="1:6" ht="12.75">
      <c r="A184">
        <f t="shared" si="2"/>
        <v>183</v>
      </c>
      <c r="B184" s="43">
        <f>IF(AND(Measures!I192&lt;&gt;"",Measures!K192=1),Measures!H192*Measures!J192/(Measures!E192)^2,"")</f>
      </c>
      <c r="C184" s="43">
        <f>IF(AND(Measures!I192&lt;&gt;"",Measures!K192=1),Measures!H192/(Measures!E192)^2,"")</f>
      </c>
      <c r="D184" s="43">
        <f>IF(AND(Measures!I192&lt;&gt;"",Measures!K192=1),(Measures!H192/Measures!E192)^2,"")</f>
      </c>
      <c r="E184" s="43">
        <f>IF(AND(Measures!I192&lt;&gt;"",Measures!K192=1),Measures!J192/(Measures!E192)^2,"")</f>
      </c>
      <c r="F184" s="43">
        <f>IF(AND(Measures!I192&lt;&gt;"",Measures!K192=1),1/(Measures!E192)^2,"")</f>
      </c>
    </row>
    <row r="185" spans="1:6" ht="12.75">
      <c r="A185">
        <f t="shared" si="2"/>
        <v>184</v>
      </c>
      <c r="B185" s="43">
        <f>IF(AND(Measures!I193&lt;&gt;"",Measures!K193=1),Measures!H193*Measures!J193/(Measures!E193)^2,"")</f>
      </c>
      <c r="C185" s="43">
        <f>IF(AND(Measures!I193&lt;&gt;"",Measures!K193=1),Measures!H193/(Measures!E193)^2,"")</f>
      </c>
      <c r="D185" s="43">
        <f>IF(AND(Measures!I193&lt;&gt;"",Measures!K193=1),(Measures!H193/Measures!E193)^2,"")</f>
      </c>
      <c r="E185" s="43">
        <f>IF(AND(Measures!I193&lt;&gt;"",Measures!K193=1),Measures!J193/(Measures!E193)^2,"")</f>
      </c>
      <c r="F185" s="43">
        <f>IF(AND(Measures!I193&lt;&gt;"",Measures!K193=1),1/(Measures!E193)^2,"")</f>
      </c>
    </row>
    <row r="186" spans="1:6" ht="12.75">
      <c r="A186">
        <f t="shared" si="2"/>
        <v>185</v>
      </c>
      <c r="B186" s="43">
        <f>IF(AND(Measures!I194&lt;&gt;"",Measures!K194=1),Measures!H194*Measures!J194/(Measures!E194)^2,"")</f>
      </c>
      <c r="C186" s="43">
        <f>IF(AND(Measures!I194&lt;&gt;"",Measures!K194=1),Measures!H194/(Measures!E194)^2,"")</f>
      </c>
      <c r="D186" s="43">
        <f>IF(AND(Measures!I194&lt;&gt;"",Measures!K194=1),(Measures!H194/Measures!E194)^2,"")</f>
      </c>
      <c r="E186" s="43">
        <f>IF(AND(Measures!I194&lt;&gt;"",Measures!K194=1),Measures!J194/(Measures!E194)^2,"")</f>
      </c>
      <c r="F186" s="43">
        <f>IF(AND(Measures!I194&lt;&gt;"",Measures!K194=1),1/(Measures!E194)^2,"")</f>
      </c>
    </row>
    <row r="187" spans="1:6" ht="12.75">
      <c r="A187">
        <f t="shared" si="2"/>
        <v>186</v>
      </c>
      <c r="B187" s="43">
        <f>IF(AND(Measures!I195&lt;&gt;"",Measures!K195=1),Measures!H195*Measures!J195/(Measures!E195)^2,"")</f>
      </c>
      <c r="C187" s="43">
        <f>IF(AND(Measures!I195&lt;&gt;"",Measures!K195=1),Measures!H195/(Measures!E195)^2,"")</f>
      </c>
      <c r="D187" s="43">
        <f>IF(AND(Measures!I195&lt;&gt;"",Measures!K195=1),(Measures!H195/Measures!E195)^2,"")</f>
      </c>
      <c r="E187" s="43">
        <f>IF(AND(Measures!I195&lt;&gt;"",Measures!K195=1),Measures!J195/(Measures!E195)^2,"")</f>
      </c>
      <c r="F187" s="43">
        <f>IF(AND(Measures!I195&lt;&gt;"",Measures!K195=1),1/(Measures!E195)^2,"")</f>
      </c>
    </row>
    <row r="188" spans="1:6" ht="12.75">
      <c r="A188">
        <f t="shared" si="2"/>
        <v>187</v>
      </c>
      <c r="B188" s="43">
        <f>IF(AND(Measures!I196&lt;&gt;"",Measures!K196=1),Measures!H196*Measures!J196/(Measures!E196)^2,"")</f>
      </c>
      <c r="C188" s="43">
        <f>IF(AND(Measures!I196&lt;&gt;"",Measures!K196=1),Measures!H196/(Measures!E196)^2,"")</f>
      </c>
      <c r="D188" s="43">
        <f>IF(AND(Measures!I196&lt;&gt;"",Measures!K196=1),(Measures!H196/Measures!E196)^2,"")</f>
      </c>
      <c r="E188" s="43">
        <f>IF(AND(Measures!I196&lt;&gt;"",Measures!K196=1),Measures!J196/(Measures!E196)^2,"")</f>
      </c>
      <c r="F188" s="43">
        <f>IF(AND(Measures!I196&lt;&gt;"",Measures!K196=1),1/(Measures!E196)^2,"")</f>
      </c>
    </row>
    <row r="189" spans="1:6" ht="12.75">
      <c r="A189">
        <f t="shared" si="2"/>
        <v>188</v>
      </c>
      <c r="B189" s="43">
        <f>IF(AND(Measures!I197&lt;&gt;"",Measures!K197=1),Measures!H197*Measures!J197/(Measures!E197)^2,"")</f>
      </c>
      <c r="C189" s="43">
        <f>IF(AND(Measures!I197&lt;&gt;"",Measures!K197=1),Measures!H197/(Measures!E197)^2,"")</f>
      </c>
      <c r="D189" s="43">
        <f>IF(AND(Measures!I197&lt;&gt;"",Measures!K197=1),(Measures!H197/Measures!E197)^2,"")</f>
      </c>
      <c r="E189" s="43">
        <f>IF(AND(Measures!I197&lt;&gt;"",Measures!K197=1),Measures!J197/(Measures!E197)^2,"")</f>
      </c>
      <c r="F189" s="43">
        <f>IF(AND(Measures!I197&lt;&gt;"",Measures!K197=1),1/(Measures!E197)^2,"")</f>
      </c>
    </row>
    <row r="190" spans="1:6" ht="12.75">
      <c r="A190">
        <f t="shared" si="2"/>
        <v>189</v>
      </c>
      <c r="B190" s="43">
        <f>IF(AND(Measures!I198&lt;&gt;"",Measures!K198=1),Measures!H198*Measures!J198/(Measures!E198)^2,"")</f>
      </c>
      <c r="C190" s="43">
        <f>IF(AND(Measures!I198&lt;&gt;"",Measures!K198=1),Measures!H198/(Measures!E198)^2,"")</f>
      </c>
      <c r="D190" s="43">
        <f>IF(AND(Measures!I198&lt;&gt;"",Measures!K198=1),(Measures!H198/Measures!E198)^2,"")</f>
      </c>
      <c r="E190" s="43">
        <f>IF(AND(Measures!I198&lt;&gt;"",Measures!K198=1),Measures!J198/(Measures!E198)^2,"")</f>
      </c>
      <c r="F190" s="43">
        <f>IF(AND(Measures!I198&lt;&gt;"",Measures!K198=1),1/(Measures!E198)^2,"")</f>
      </c>
    </row>
    <row r="191" spans="1:6" ht="12.75">
      <c r="A191">
        <f t="shared" si="2"/>
        <v>190</v>
      </c>
      <c r="B191" s="43">
        <f>IF(AND(Measures!I199&lt;&gt;"",Measures!K199=1),Measures!H199*Measures!J199/(Measures!E199)^2,"")</f>
      </c>
      <c r="C191" s="43">
        <f>IF(AND(Measures!I199&lt;&gt;"",Measures!K199=1),Measures!H199/(Measures!E199)^2,"")</f>
      </c>
      <c r="D191" s="43">
        <f>IF(AND(Measures!I199&lt;&gt;"",Measures!K199=1),(Measures!H199/Measures!E199)^2,"")</f>
      </c>
      <c r="E191" s="43">
        <f>IF(AND(Measures!I199&lt;&gt;"",Measures!K199=1),Measures!J199/(Measures!E199)^2,"")</f>
      </c>
      <c r="F191" s="43">
        <f>IF(AND(Measures!I199&lt;&gt;"",Measures!K199=1),1/(Measures!E199)^2,"")</f>
      </c>
    </row>
    <row r="192" spans="1:6" ht="12.75">
      <c r="A192">
        <f t="shared" si="2"/>
        <v>191</v>
      </c>
      <c r="B192" s="43">
        <f>IF(AND(Measures!I200&lt;&gt;"",Measures!K200=1),Measures!H200*Measures!J200/(Measures!E200)^2,"")</f>
      </c>
      <c r="C192" s="43">
        <f>IF(AND(Measures!I200&lt;&gt;"",Measures!K200=1),Measures!H200/(Measures!E200)^2,"")</f>
      </c>
      <c r="D192" s="43">
        <f>IF(AND(Measures!I200&lt;&gt;"",Measures!K200=1),(Measures!H200/Measures!E200)^2,"")</f>
      </c>
      <c r="E192" s="43">
        <f>IF(AND(Measures!I200&lt;&gt;"",Measures!K200=1),Measures!J200/(Measures!E200)^2,"")</f>
      </c>
      <c r="F192" s="43">
        <f>IF(AND(Measures!I200&lt;&gt;"",Measures!K200=1),1/(Measures!E200)^2,"")</f>
      </c>
    </row>
    <row r="193" spans="1:6" ht="12.75">
      <c r="A193">
        <f t="shared" si="2"/>
        <v>192</v>
      </c>
      <c r="B193" s="43">
        <f>IF(AND(Measures!I201&lt;&gt;"",Measures!K201=1),Measures!H201*Measures!J201/(Measures!E201)^2,"")</f>
      </c>
      <c r="C193" s="43">
        <f>IF(AND(Measures!I201&lt;&gt;"",Measures!K201=1),Measures!H201/(Measures!E201)^2,"")</f>
      </c>
      <c r="D193" s="43">
        <f>IF(AND(Measures!I201&lt;&gt;"",Measures!K201=1),(Measures!H201/Measures!E201)^2,"")</f>
      </c>
      <c r="E193" s="43">
        <f>IF(AND(Measures!I201&lt;&gt;"",Measures!K201=1),Measures!J201/(Measures!E201)^2,"")</f>
      </c>
      <c r="F193" s="43">
        <f>IF(AND(Measures!I201&lt;&gt;"",Measures!K201=1),1/(Measures!E201)^2,"")</f>
      </c>
    </row>
    <row r="194" spans="1:6" ht="12.75">
      <c r="A194">
        <f t="shared" si="2"/>
        <v>193</v>
      </c>
      <c r="B194" s="43">
        <f>IF(AND(Measures!I202&lt;&gt;"",Measures!K202=1),Measures!H202*Measures!J202/(Measures!E202)^2,"")</f>
      </c>
      <c r="C194" s="43">
        <f>IF(AND(Measures!I202&lt;&gt;"",Measures!K202=1),Measures!H202/(Measures!E202)^2,"")</f>
      </c>
      <c r="D194" s="43">
        <f>IF(AND(Measures!I202&lt;&gt;"",Measures!K202=1),(Measures!H202/Measures!E202)^2,"")</f>
      </c>
      <c r="E194" s="43">
        <f>IF(AND(Measures!I202&lt;&gt;"",Measures!K202=1),Measures!J202/(Measures!E202)^2,"")</f>
      </c>
      <c r="F194" s="43">
        <f>IF(AND(Measures!I202&lt;&gt;"",Measures!K202=1),1/(Measures!E202)^2,"")</f>
      </c>
    </row>
    <row r="195" spans="1:6" ht="12.75">
      <c r="A195">
        <f t="shared" si="2"/>
        <v>194</v>
      </c>
      <c r="B195" s="43">
        <f>IF(AND(Measures!I203&lt;&gt;"",Measures!K203=1),Measures!H203*Measures!J203/(Measures!E203)^2,"")</f>
      </c>
      <c r="C195" s="43">
        <f>IF(AND(Measures!I203&lt;&gt;"",Measures!K203=1),Measures!H203/(Measures!E203)^2,"")</f>
      </c>
      <c r="D195" s="43">
        <f>IF(AND(Measures!I203&lt;&gt;"",Measures!K203=1),(Measures!H203/Measures!E203)^2,"")</f>
      </c>
      <c r="E195" s="43">
        <f>IF(AND(Measures!I203&lt;&gt;"",Measures!K203=1),Measures!J203/(Measures!E203)^2,"")</f>
      </c>
      <c r="F195" s="43">
        <f>IF(AND(Measures!I203&lt;&gt;"",Measures!K203=1),1/(Measures!E203)^2,"")</f>
      </c>
    </row>
    <row r="196" spans="1:6" ht="12.75">
      <c r="A196">
        <f aca="true" t="shared" si="3" ref="A196:A201">A195+1</f>
        <v>195</v>
      </c>
      <c r="B196" s="43">
        <f>IF(AND(Measures!I204&lt;&gt;"",Measures!K204=1),Measures!H204*Measures!J204/(Measures!E204)^2,"")</f>
      </c>
      <c r="C196" s="43">
        <f>IF(AND(Measures!I204&lt;&gt;"",Measures!K204=1),Measures!H204/(Measures!E204)^2,"")</f>
      </c>
      <c r="D196" s="43">
        <f>IF(AND(Measures!I204&lt;&gt;"",Measures!K204=1),(Measures!H204/Measures!E204)^2,"")</f>
      </c>
      <c r="E196" s="43">
        <f>IF(AND(Measures!I204&lt;&gt;"",Measures!K204=1),Measures!J204/(Measures!E204)^2,"")</f>
      </c>
      <c r="F196" s="43">
        <f>IF(AND(Measures!I204&lt;&gt;"",Measures!K204=1),1/(Measures!E204)^2,"")</f>
      </c>
    </row>
    <row r="197" spans="1:6" ht="12.75">
      <c r="A197">
        <f t="shared" si="3"/>
        <v>196</v>
      </c>
      <c r="B197" s="43">
        <f>IF(AND(Measures!I205&lt;&gt;"",Measures!K205=1),Measures!H205*Measures!J205/(Measures!E205)^2,"")</f>
      </c>
      <c r="C197" s="43">
        <f>IF(AND(Measures!I205&lt;&gt;"",Measures!K205=1),Measures!H205/(Measures!E205)^2,"")</f>
      </c>
      <c r="D197" s="43">
        <f>IF(AND(Measures!I205&lt;&gt;"",Measures!K205=1),(Measures!H205/Measures!E205)^2,"")</f>
      </c>
      <c r="E197" s="43">
        <f>IF(AND(Measures!I205&lt;&gt;"",Measures!K205=1),Measures!J205/(Measures!E205)^2,"")</f>
      </c>
      <c r="F197" s="43">
        <f>IF(AND(Measures!I205&lt;&gt;"",Measures!K205=1),1/(Measures!E205)^2,"")</f>
      </c>
    </row>
    <row r="198" spans="1:6" ht="12.75">
      <c r="A198">
        <f t="shared" si="3"/>
        <v>197</v>
      </c>
      <c r="B198" s="43">
        <f>IF(AND(Measures!I206&lt;&gt;"",Measures!K206=1),Measures!H206*Measures!J206/(Measures!E206)^2,"")</f>
      </c>
      <c r="C198" s="43">
        <f>IF(AND(Measures!I206&lt;&gt;"",Measures!K206=1),Measures!H206/(Measures!E206)^2,"")</f>
      </c>
      <c r="D198" s="43">
        <f>IF(AND(Measures!I206&lt;&gt;"",Measures!K206=1),(Measures!H206/Measures!E206)^2,"")</f>
      </c>
      <c r="E198" s="43">
        <f>IF(AND(Measures!I206&lt;&gt;"",Measures!K206=1),Measures!J206/(Measures!E206)^2,"")</f>
      </c>
      <c r="F198" s="43">
        <f>IF(AND(Measures!I206&lt;&gt;"",Measures!K206=1),1/(Measures!E206)^2,"")</f>
      </c>
    </row>
    <row r="199" spans="1:6" ht="12.75">
      <c r="A199">
        <f t="shared" si="3"/>
        <v>198</v>
      </c>
      <c r="B199" s="43">
        <f>IF(AND(Measures!I207&lt;&gt;"",Measures!K207=1),Measures!H207*Measures!J207/(Measures!E207)^2,"")</f>
      </c>
      <c r="C199" s="43">
        <f>IF(AND(Measures!I207&lt;&gt;"",Measures!K207=1),Measures!H207/(Measures!E207)^2,"")</f>
      </c>
      <c r="D199" s="43">
        <f>IF(AND(Measures!I207&lt;&gt;"",Measures!K207=1),(Measures!H207/Measures!E207)^2,"")</f>
      </c>
      <c r="E199" s="43">
        <f>IF(AND(Measures!I207&lt;&gt;"",Measures!K207=1),Measures!J207/(Measures!E207)^2,"")</f>
      </c>
      <c r="F199" s="43">
        <f>IF(AND(Measures!I207&lt;&gt;"",Measures!K207=1),1/(Measures!E207)^2,"")</f>
      </c>
    </row>
    <row r="200" spans="1:6" ht="12.75">
      <c r="A200">
        <f t="shared" si="3"/>
        <v>199</v>
      </c>
      <c r="B200" s="43">
        <f>IF(AND(Measures!I208&lt;&gt;"",Measures!K208=1),Measures!H208*Measures!J208/(Measures!E208)^2,"")</f>
      </c>
      <c r="C200" s="43">
        <f>IF(AND(Measures!I208&lt;&gt;"",Measures!K208=1),Measures!H208/(Measures!E208)^2,"")</f>
      </c>
      <c r="D200" s="43">
        <f>IF(AND(Measures!I208&lt;&gt;"",Measures!K208=1),(Measures!H208/Measures!E208)^2,"")</f>
      </c>
      <c r="E200" s="43">
        <f>IF(AND(Measures!I208&lt;&gt;"",Measures!K208=1),Measures!J208/(Measures!E208)^2,"")</f>
      </c>
      <c r="F200" s="43">
        <f>IF(AND(Measures!I208&lt;&gt;"",Measures!K208=1),1/(Measures!E208)^2,"")</f>
      </c>
    </row>
    <row r="201" spans="1:6" ht="12.75">
      <c r="A201">
        <f t="shared" si="3"/>
        <v>200</v>
      </c>
      <c r="B201" s="43">
        <f>IF(AND(Measures!I209&lt;&gt;"",Measures!K209=1),Measures!H209*Measures!J209/(Measures!E209)^2,"")</f>
      </c>
      <c r="C201" s="43">
        <f>IF(AND(Measures!I209&lt;&gt;"",Measures!K209=1),Measures!H209/(Measures!E209)^2,"")</f>
      </c>
      <c r="D201" s="43">
        <f>IF(AND(Measures!I209&lt;&gt;"",Measures!K209=1),(Measures!H209/Measures!E209)^2,"")</f>
      </c>
      <c r="E201" s="43">
        <f>IF(AND(Measures!I209&lt;&gt;"",Measures!K209=1),Measures!J209/(Measures!E209)^2,"")</f>
      </c>
      <c r="F201" s="43">
        <f>IF(AND(Measures!I209&lt;&gt;"",Measures!K209=1),1/(Measures!E209)^2,"")</f>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
  <dimension ref="A1:K284"/>
  <sheetViews>
    <sheetView zoomScalePageLayoutView="0" workbookViewId="0" topLeftCell="A1">
      <selection activeCell="M15" sqref="M15"/>
    </sheetView>
  </sheetViews>
  <sheetFormatPr defaultColWidth="11.421875" defaultRowHeight="12.75"/>
  <cols>
    <col min="1" max="1" width="34.57421875" style="0" customWidth="1"/>
    <col min="2" max="2" width="15.7109375" style="0" customWidth="1"/>
    <col min="6" max="6" width="10.140625" style="0" customWidth="1"/>
    <col min="7" max="7" width="6.28125" style="0" customWidth="1"/>
    <col min="8" max="8" width="8.140625" style="0" customWidth="1"/>
    <col min="9" max="9" width="9.8515625" style="0" customWidth="1"/>
    <col min="10" max="10" width="16.57421875" style="0" customWidth="1"/>
  </cols>
  <sheetData>
    <row r="1" spans="1:11" ht="12.75">
      <c r="A1" s="58" t="s">
        <v>38</v>
      </c>
      <c r="B1" s="58"/>
      <c r="C1" s="58"/>
      <c r="D1" s="2"/>
      <c r="E1" s="58" t="s">
        <v>39</v>
      </c>
      <c r="F1" s="58"/>
      <c r="G1" s="58"/>
      <c r="H1" s="58"/>
      <c r="I1" s="58"/>
      <c r="J1" s="58"/>
      <c r="K1" s="58"/>
    </row>
    <row r="2" spans="1:11" ht="12.75">
      <c r="A2" t="s">
        <v>8</v>
      </c>
      <c r="B2" s="3">
        <f>(VALUE(MID(Measures!C3,1,2)+VALUE(MID(Measures!C3,4,2))/60+VALUE(MID(Measures!C3,7,5))/3600))*15</f>
        <v>137.05016666666666</v>
      </c>
      <c r="C2" s="3" t="s">
        <v>24</v>
      </c>
      <c r="D2" s="3"/>
      <c r="E2" s="8" t="s">
        <v>36</v>
      </c>
      <c r="F2" s="38" t="s">
        <v>90</v>
      </c>
      <c r="G2" s="8"/>
      <c r="H2" s="8" t="s">
        <v>37</v>
      </c>
      <c r="I2" s="8" t="s">
        <v>2</v>
      </c>
      <c r="J2" s="8" t="s">
        <v>41</v>
      </c>
      <c r="K2" s="8" t="s">
        <v>20</v>
      </c>
    </row>
    <row r="3" spans="1:11" ht="12.75">
      <c r="A3" t="s">
        <v>9</v>
      </c>
      <c r="B3" s="20">
        <f>(VALUE(MID(Measures!C4,2,2)+VALUE(MID(Measures!C4,5,2))/60+VALUE(MID(Measures!C4,8,5))/3600))*IF(MID(Measures!C4,1,1)="-",-1,1)</f>
        <v>6.072555555555556</v>
      </c>
      <c r="C3" t="s">
        <v>25</v>
      </c>
      <c r="E3">
        <f>jdAnfang</f>
        <v>2455562.5</v>
      </c>
      <c r="F3">
        <v>0</v>
      </c>
      <c r="G3">
        <v>0</v>
      </c>
      <c r="H3">
        <f aca="true" t="shared" si="0" ref="H3:H66">jdAnfang-jdKonj+D3</f>
        <v>-218.64102979423478</v>
      </c>
      <c r="I3">
        <f>E3-jd0</f>
        <v>-7.376009999774396</v>
      </c>
      <c r="J3">
        <f aca="true" t="shared" si="1" ref="J3:J34">lSun(E3,jdSpr)</f>
        <v>282.135523613963</v>
      </c>
      <c r="K3">
        <f aca="true" t="shared" si="2" ref="K3:K34">IF(ABS(H3)&gt;deltajd,corr(E3,jdSpr,xecl,yecl)/60,"")</f>
        <v>-6.669967174225152</v>
      </c>
    </row>
    <row r="4" spans="1:11" ht="15">
      <c r="A4" s="4" t="s">
        <v>13</v>
      </c>
      <c r="B4" s="36">
        <f>23.4</f>
        <v>23.4</v>
      </c>
      <c r="C4" t="s">
        <v>23</v>
      </c>
      <c r="E4">
        <f aca="true" t="shared" si="3" ref="E4:E67">E3+deltat</f>
        <v>2455567.5</v>
      </c>
      <c r="F4">
        <f aca="true" t="shared" si="4" ref="F4:F67">F3+deltat</f>
        <v>5</v>
      </c>
      <c r="G4">
        <f aca="true" t="shared" si="5" ref="G4:G67">MOD(G3+deltat,365)</f>
        <v>5</v>
      </c>
      <c r="H4">
        <f t="shared" si="0"/>
        <v>-218.64102979423478</v>
      </c>
      <c r="I4">
        <f aca="true" t="shared" si="6" ref="I4:I35">I3+deltat</f>
        <v>-2.3760099997743964</v>
      </c>
      <c r="J4">
        <f t="shared" si="1"/>
        <v>287.0636550308008</v>
      </c>
      <c r="K4">
        <f t="shared" si="2"/>
        <v>-7.053995361597954</v>
      </c>
    </row>
    <row r="5" spans="1:11" ht="12.75">
      <c r="A5" s="21">
        <v>40544</v>
      </c>
      <c r="B5" s="18">
        <v>2455562.5</v>
      </c>
      <c r="C5" t="s">
        <v>48</v>
      </c>
      <c r="E5">
        <f t="shared" si="3"/>
        <v>2455572.5</v>
      </c>
      <c r="F5">
        <f t="shared" si="4"/>
        <v>10</v>
      </c>
      <c r="G5">
        <f t="shared" si="5"/>
        <v>10</v>
      </c>
      <c r="H5">
        <f t="shared" si="0"/>
        <v>-218.64102979423478</v>
      </c>
      <c r="I5">
        <f t="shared" si="6"/>
        <v>2.6239900002256036</v>
      </c>
      <c r="J5">
        <f t="shared" si="1"/>
        <v>291.9917864476386</v>
      </c>
      <c r="K5">
        <f t="shared" si="2"/>
        <v>-7.385869659314358</v>
      </c>
    </row>
    <row r="6" spans="1:11" ht="12.75">
      <c r="A6" t="s">
        <v>40</v>
      </c>
      <c r="B6">
        <f>jdAnfang+79</f>
        <v>2455641.5</v>
      </c>
      <c r="C6" t="s">
        <v>17</v>
      </c>
      <c r="E6">
        <f t="shared" si="3"/>
        <v>2455577.5</v>
      </c>
      <c r="F6">
        <f t="shared" si="4"/>
        <v>15</v>
      </c>
      <c r="G6">
        <f t="shared" si="5"/>
        <v>15</v>
      </c>
      <c r="H6">
        <f t="shared" si="0"/>
        <v>-218.64102979423478</v>
      </c>
      <c r="I6">
        <f t="shared" si="6"/>
        <v>7.623990000225604</v>
      </c>
      <c r="J6">
        <f t="shared" si="1"/>
        <v>296.91991786447636</v>
      </c>
      <c r="K6">
        <f t="shared" si="2"/>
        <v>-7.6631363465231805</v>
      </c>
    </row>
    <row r="7" spans="1:11" ht="12.75">
      <c r="A7" t="s">
        <v>18</v>
      </c>
      <c r="B7">
        <v>20</v>
      </c>
      <c r="C7" t="s">
        <v>72</v>
      </c>
      <c r="E7">
        <f t="shared" si="3"/>
        <v>2455582.5</v>
      </c>
      <c r="F7">
        <f t="shared" si="4"/>
        <v>20</v>
      </c>
      <c r="G7">
        <f t="shared" si="5"/>
        <v>20</v>
      </c>
      <c r="H7">
        <f t="shared" si="0"/>
        <v>-218.64102979423478</v>
      </c>
      <c r="I7">
        <f t="shared" si="6"/>
        <v>12.623990000225604</v>
      </c>
      <c r="J7">
        <f t="shared" si="1"/>
        <v>301.84804928131416</v>
      </c>
      <c r="K7">
        <f t="shared" si="2"/>
        <v>-7.883745445095895</v>
      </c>
    </row>
    <row r="8" spans="1:11" ht="12.75">
      <c r="A8" t="s">
        <v>27</v>
      </c>
      <c r="E8">
        <f t="shared" si="3"/>
        <v>2455587.5</v>
      </c>
      <c r="F8">
        <f t="shared" si="4"/>
        <v>25</v>
      </c>
      <c r="G8">
        <f t="shared" si="5"/>
        <v>25</v>
      </c>
      <c r="H8">
        <f t="shared" si="0"/>
        <v>-218.64102979423478</v>
      </c>
      <c r="I8">
        <f t="shared" si="6"/>
        <v>17.623990000225604</v>
      </c>
      <c r="J8">
        <f t="shared" si="1"/>
        <v>306.77618069815196</v>
      </c>
      <c r="K8">
        <f t="shared" si="2"/>
        <v>-8.046065876190735</v>
      </c>
    </row>
    <row r="9" spans="1:11" ht="12.75">
      <c r="A9" t="s">
        <v>28</v>
      </c>
      <c r="B9">
        <f>COS(dec/180*PI())*COS(rec/180*PI())</f>
        <v>-0.7278433887639539</v>
      </c>
      <c r="C9" t="s">
        <v>10</v>
      </c>
      <c r="E9">
        <f t="shared" si="3"/>
        <v>2455592.5</v>
      </c>
      <c r="F9">
        <f t="shared" si="4"/>
        <v>30</v>
      </c>
      <c r="G9">
        <f t="shared" si="5"/>
        <v>30</v>
      </c>
      <c r="H9">
        <f t="shared" si="0"/>
        <v>-218.64102979423478</v>
      </c>
      <c r="I9">
        <f t="shared" si="6"/>
        <v>22.623990000225604</v>
      </c>
      <c r="J9">
        <f t="shared" si="1"/>
        <v>311.70431211498976</v>
      </c>
      <c r="K9">
        <f t="shared" si="2"/>
        <v>-8.148897519674597</v>
      </c>
    </row>
    <row r="10" spans="1:11" ht="12.75">
      <c r="A10" t="s">
        <v>29</v>
      </c>
      <c r="B10">
        <f>COS(dec/180*PI())*SIN(rec/180*PI())</f>
        <v>0.6775344626064261</v>
      </c>
      <c r="C10" t="s">
        <v>11</v>
      </c>
      <c r="E10">
        <f t="shared" si="3"/>
        <v>2455597.5</v>
      </c>
      <c r="F10">
        <f t="shared" si="4"/>
        <v>35</v>
      </c>
      <c r="G10">
        <f t="shared" si="5"/>
        <v>35</v>
      </c>
      <c r="H10">
        <f t="shared" si="0"/>
        <v>-218.64102979423478</v>
      </c>
      <c r="I10">
        <f t="shared" si="6"/>
        <v>27.623990000225604</v>
      </c>
      <c r="J10">
        <f t="shared" si="1"/>
        <v>316.6324435318275</v>
      </c>
      <c r="K10">
        <f t="shared" si="2"/>
        <v>-8.191480087240986</v>
      </c>
    </row>
    <row r="11" spans="1:11" ht="12.75">
      <c r="A11" t="s">
        <v>30</v>
      </c>
      <c r="B11">
        <f>SIN(dec/180*PI())</f>
        <v>0.10578777534869219</v>
      </c>
      <c r="C11" t="s">
        <v>12</v>
      </c>
      <c r="E11">
        <f t="shared" si="3"/>
        <v>2455602.5</v>
      </c>
      <c r="F11">
        <f t="shared" si="4"/>
        <v>40</v>
      </c>
      <c r="G11">
        <f t="shared" si="5"/>
        <v>40</v>
      </c>
      <c r="H11">
        <f t="shared" si="0"/>
        <v>-218.64102979423478</v>
      </c>
      <c r="I11">
        <f t="shared" si="6"/>
        <v>32.623990000225604</v>
      </c>
      <c r="J11">
        <f t="shared" si="1"/>
        <v>321.5605749486653</v>
      </c>
      <c r="K11">
        <f t="shared" si="2"/>
        <v>-8.173498743620494</v>
      </c>
    </row>
    <row r="12" spans="1:11" ht="12.75">
      <c r="A12" t="s">
        <v>31</v>
      </c>
      <c r="E12">
        <f t="shared" si="3"/>
        <v>2455607.5</v>
      </c>
      <c r="F12">
        <f t="shared" si="4"/>
        <v>45</v>
      </c>
      <c r="G12">
        <f t="shared" si="5"/>
        <v>45</v>
      </c>
      <c r="H12">
        <f t="shared" si="0"/>
        <v>-218.64102979423478</v>
      </c>
      <c r="I12">
        <f t="shared" si="6"/>
        <v>37.623990000225604</v>
      </c>
      <c r="J12">
        <f t="shared" si="1"/>
        <v>326.4887063655031</v>
      </c>
      <c r="K12">
        <f t="shared" si="2"/>
        <v>-8.095086434323138</v>
      </c>
    </row>
    <row r="13" spans="1:11" ht="12.75">
      <c r="A13" t="s">
        <v>28</v>
      </c>
      <c r="B13">
        <f>xequ</f>
        <v>-0.7278433887639539</v>
      </c>
      <c r="C13" t="s">
        <v>14</v>
      </c>
      <c r="E13">
        <f t="shared" si="3"/>
        <v>2455612.5</v>
      </c>
      <c r="F13">
        <f t="shared" si="4"/>
        <v>50</v>
      </c>
      <c r="G13">
        <f t="shared" si="5"/>
        <v>50</v>
      </c>
      <c r="H13">
        <f t="shared" si="0"/>
        <v>-218.64102979423478</v>
      </c>
      <c r="I13">
        <f t="shared" si="6"/>
        <v>42.623990000225604</v>
      </c>
      <c r="J13">
        <f t="shared" si="1"/>
        <v>331.41683778234085</v>
      </c>
      <c r="K13">
        <f t="shared" si="2"/>
        <v>-7.956822902702465</v>
      </c>
    </row>
    <row r="14" spans="1:11" ht="12.75">
      <c r="A14" t="s">
        <v>29</v>
      </c>
      <c r="B14">
        <f>yequ*COS(k/180*PI())+zequ*SIN(k/180*PI())</f>
        <v>0.663823778952037</v>
      </c>
      <c r="C14" t="s">
        <v>15</v>
      </c>
      <c r="E14">
        <f t="shared" si="3"/>
        <v>2455617.5</v>
      </c>
      <c r="F14">
        <f t="shared" si="4"/>
        <v>55</v>
      </c>
      <c r="G14">
        <f t="shared" si="5"/>
        <v>55</v>
      </c>
      <c r="H14">
        <f t="shared" si="0"/>
        <v>-218.64102979423478</v>
      </c>
      <c r="I14">
        <f t="shared" si="6"/>
        <v>47.623990000225604</v>
      </c>
      <c r="J14">
        <f t="shared" si="1"/>
        <v>336.34496919917865</v>
      </c>
      <c r="K14">
        <f t="shared" si="2"/>
        <v>-7.759730403608662</v>
      </c>
    </row>
    <row r="15" spans="1:11" ht="12.75">
      <c r="A15" t="s">
        <v>30</v>
      </c>
      <c r="B15">
        <f>-yequ*SIN(k/180*PI())+zequ*COS(k/180*PI())</f>
        <v>-0.17199416248943167</v>
      </c>
      <c r="C15" t="s">
        <v>16</v>
      </c>
      <c r="E15">
        <f t="shared" si="3"/>
        <v>2455622.5</v>
      </c>
      <c r="F15">
        <f t="shared" si="4"/>
        <v>60</v>
      </c>
      <c r="G15">
        <f t="shared" si="5"/>
        <v>60</v>
      </c>
      <c r="H15">
        <f t="shared" si="0"/>
        <v>-218.64102979423478</v>
      </c>
      <c r="I15">
        <f t="shared" si="6"/>
        <v>52.623990000225604</v>
      </c>
      <c r="J15">
        <f t="shared" si="1"/>
        <v>341.27310061601645</v>
      </c>
      <c r="K15">
        <f t="shared" si="2"/>
        <v>-7.5052661453219995</v>
      </c>
    </row>
    <row r="16" spans="1:11" ht="12.75">
      <c r="A16" t="s">
        <v>32</v>
      </c>
      <c r="E16">
        <f t="shared" si="3"/>
        <v>2455627.5</v>
      </c>
      <c r="F16">
        <f t="shared" si="4"/>
        <v>65</v>
      </c>
      <c r="G16">
        <f t="shared" si="5"/>
        <v>65</v>
      </c>
      <c r="H16">
        <f t="shared" si="0"/>
        <v>-218.64102979423478</v>
      </c>
      <c r="I16">
        <f t="shared" si="6"/>
        <v>57.623990000225604</v>
      </c>
      <c r="J16">
        <f t="shared" si="1"/>
        <v>346.2012320328542</v>
      </c>
      <c r="K16">
        <f t="shared" si="2"/>
        <v>-7.195311515647237</v>
      </c>
    </row>
    <row r="17" spans="1:11" ht="12.75">
      <c r="A17" t="s">
        <v>75</v>
      </c>
      <c r="B17">
        <f>IF(ATAN2(xecl,yecl)/PI()*180&gt;0,ATAN2(xecl,yecl)/PI()*180,ATAN2(xecl,yecl)/PI()*180+360)</f>
        <v>137.63386920183282</v>
      </c>
      <c r="C17" t="s">
        <v>19</v>
      </c>
      <c r="E17">
        <f t="shared" si="3"/>
        <v>2455632.5</v>
      </c>
      <c r="F17">
        <f t="shared" si="4"/>
        <v>70</v>
      </c>
      <c r="G17">
        <f t="shared" si="5"/>
        <v>70</v>
      </c>
      <c r="H17">
        <f t="shared" si="0"/>
        <v>-218.64102979423478</v>
      </c>
      <c r="I17">
        <f t="shared" si="6"/>
        <v>62.623990000225604</v>
      </c>
      <c r="J17">
        <f t="shared" si="1"/>
        <v>351.129363449692</v>
      </c>
      <c r="K17">
        <f t="shared" si="2"/>
        <v>-6.832158171826245</v>
      </c>
    </row>
    <row r="18" spans="1:11" ht="12.75">
      <c r="A18" t="s">
        <v>76</v>
      </c>
      <c r="B18">
        <f>ATAN(zecl/(xecl*xecl+yecl*yecl))/PI()*180</f>
        <v>-10.050570808925398</v>
      </c>
      <c r="C18" t="s">
        <v>21</v>
      </c>
      <c r="E18">
        <f t="shared" si="3"/>
        <v>2455637.5</v>
      </c>
      <c r="F18">
        <f t="shared" si="4"/>
        <v>75</v>
      </c>
      <c r="G18">
        <f t="shared" si="5"/>
        <v>75</v>
      </c>
      <c r="H18">
        <f t="shared" si="0"/>
        <v>-218.64102979423478</v>
      </c>
      <c r="I18">
        <f t="shared" si="6"/>
        <v>67.6239900002256</v>
      </c>
      <c r="J18">
        <f t="shared" si="1"/>
        <v>356.0574948665298</v>
      </c>
      <c r="K18">
        <f t="shared" si="2"/>
        <v>-6.418491097113359</v>
      </c>
    </row>
    <row r="19" spans="5:11" ht="12.75">
      <c r="E19">
        <f t="shared" si="3"/>
        <v>2455642.5</v>
      </c>
      <c r="F19">
        <f t="shared" si="4"/>
        <v>80</v>
      </c>
      <c r="G19">
        <f t="shared" si="5"/>
        <v>80</v>
      </c>
      <c r="H19">
        <f t="shared" si="0"/>
        <v>-218.64102979423478</v>
      </c>
      <c r="I19">
        <f t="shared" si="6"/>
        <v>72.6239900002256</v>
      </c>
      <c r="J19">
        <f t="shared" si="1"/>
        <v>0.9856262833675564</v>
      </c>
      <c r="K19">
        <f t="shared" si="2"/>
        <v>-5.957368749285067</v>
      </c>
    </row>
    <row r="20" spans="1:11" ht="12.75">
      <c r="A20" t="s">
        <v>33</v>
      </c>
      <c r="B20">
        <f>IF(jdSpr+lambdaSt/360*365.25-365.25&gt;jdAnfang,jdSpr+lambdaSt/360*365.25-365.25,jdSpr+lambdaSt/360*365.25)</f>
        <v>2455781.1410297942</v>
      </c>
      <c r="C20" t="s">
        <v>74</v>
      </c>
      <c r="E20">
        <f t="shared" si="3"/>
        <v>2455647.5</v>
      </c>
      <c r="F20">
        <f t="shared" si="4"/>
        <v>85</v>
      </c>
      <c r="G20">
        <f t="shared" si="5"/>
        <v>85</v>
      </c>
      <c r="H20">
        <f t="shared" si="0"/>
        <v>-218.64102979423478</v>
      </c>
      <c r="I20">
        <f t="shared" si="6"/>
        <v>77.6239900002256</v>
      </c>
      <c r="J20">
        <f t="shared" si="1"/>
        <v>5.913757700205339</v>
      </c>
      <c r="K20">
        <f t="shared" si="2"/>
        <v>-5.45220044785662</v>
      </c>
    </row>
    <row r="21" spans="1:11" ht="12.75">
      <c r="A21" t="s">
        <v>34</v>
      </c>
      <c r="B21">
        <f>IF(jdKonj-0.5*365.25&gt;jdAnfang,jdKonj-0.5*365.25,jdKonj+0.5*365.25)</f>
        <v>2455598.5160297942</v>
      </c>
      <c r="C21" t="s">
        <v>22</v>
      </c>
      <c r="E21">
        <f t="shared" si="3"/>
        <v>2455652.5</v>
      </c>
      <c r="F21">
        <f t="shared" si="4"/>
        <v>90</v>
      </c>
      <c r="G21">
        <f t="shared" si="5"/>
        <v>90</v>
      </c>
      <c r="H21">
        <f t="shared" si="0"/>
        <v>-218.64102979423478</v>
      </c>
      <c r="I21">
        <f t="shared" si="6"/>
        <v>82.6239900002256</v>
      </c>
      <c r="J21">
        <f t="shared" si="1"/>
        <v>10.841889117043122</v>
      </c>
      <c r="K21">
        <f t="shared" si="2"/>
        <v>-4.906721167193611</v>
      </c>
    </row>
    <row r="22" spans="5:11" ht="12.75">
      <c r="E22">
        <f t="shared" si="3"/>
        <v>2455657.5</v>
      </c>
      <c r="F22">
        <f t="shared" si="4"/>
        <v>95</v>
      </c>
      <c r="G22">
        <f t="shared" si="5"/>
        <v>95</v>
      </c>
      <c r="H22">
        <f t="shared" si="0"/>
        <v>-218.64102979423478</v>
      </c>
      <c r="I22">
        <f t="shared" si="6"/>
        <v>87.6239900002256</v>
      </c>
      <c r="J22">
        <f t="shared" si="1"/>
        <v>15.770020533880903</v>
      </c>
      <c r="K22">
        <f t="shared" si="2"/>
        <v>-4.324963921886388</v>
      </c>
    </row>
    <row r="23" spans="1:11" ht="12.75">
      <c r="A23" t="s">
        <v>77</v>
      </c>
      <c r="E23">
        <f t="shared" si="3"/>
        <v>2455662.5</v>
      </c>
      <c r="F23">
        <f t="shared" si="4"/>
        <v>100</v>
      </c>
      <c r="G23">
        <f t="shared" si="5"/>
        <v>100</v>
      </c>
      <c r="H23">
        <f t="shared" si="0"/>
        <v>-218.64102979423478</v>
      </c>
      <c r="I23">
        <f t="shared" si="6"/>
        <v>92.6239900002256</v>
      </c>
      <c r="J23">
        <f t="shared" si="1"/>
        <v>20.698151950718685</v>
      </c>
      <c r="K23">
        <f t="shared" si="2"/>
        <v>-3.711229948556642</v>
      </c>
    </row>
    <row r="24" spans="2:11" ht="12.75">
      <c r="B24">
        <f>deltajdMin(deltamin,lambdaSt,betaSt)</f>
        <v>17.634794266080288</v>
      </c>
      <c r="C24" t="s">
        <v>26</v>
      </c>
      <c r="E24">
        <f t="shared" si="3"/>
        <v>2455667.5</v>
      </c>
      <c r="F24">
        <f t="shared" si="4"/>
        <v>105</v>
      </c>
      <c r="G24">
        <f t="shared" si="5"/>
        <v>105</v>
      </c>
      <c r="H24">
        <f t="shared" si="0"/>
        <v>-218.64102979423478</v>
      </c>
      <c r="I24">
        <f t="shared" si="6"/>
        <v>97.6239900002256</v>
      </c>
      <c r="J24">
        <f t="shared" si="1"/>
        <v>25.62628336755647</v>
      </c>
      <c r="K24">
        <f t="shared" si="2"/>
        <v>-3.070056904557775</v>
      </c>
    </row>
    <row r="25" spans="5:11" ht="12.75">
      <c r="E25">
        <f t="shared" si="3"/>
        <v>2455672.5</v>
      </c>
      <c r="F25">
        <f t="shared" si="4"/>
        <v>110</v>
      </c>
      <c r="G25">
        <f t="shared" si="5"/>
        <v>110</v>
      </c>
      <c r="H25">
        <f t="shared" si="0"/>
        <v>-218.64102979423478</v>
      </c>
      <c r="I25">
        <f t="shared" si="6"/>
        <v>102.6239900002256</v>
      </c>
      <c r="J25">
        <f t="shared" si="1"/>
        <v>30.55441478439425</v>
      </c>
      <c r="K25">
        <f t="shared" si="2"/>
        <v>-2.4061853186927156</v>
      </c>
    </row>
    <row r="26" spans="1:11" ht="12.75">
      <c r="A26" t="s">
        <v>35</v>
      </c>
      <c r="B26">
        <v>5</v>
      </c>
      <c r="C26" t="s">
        <v>73</v>
      </c>
      <c r="E26">
        <f t="shared" si="3"/>
        <v>2455677.5</v>
      </c>
      <c r="F26">
        <f t="shared" si="4"/>
        <v>115</v>
      </c>
      <c r="G26">
        <f t="shared" si="5"/>
        <v>115</v>
      </c>
      <c r="H26">
        <f t="shared" si="0"/>
        <v>-218.64102979423478</v>
      </c>
      <c r="I26">
        <f t="shared" si="6"/>
        <v>107.6239900002256</v>
      </c>
      <c r="J26">
        <f t="shared" si="1"/>
        <v>35.48254620123203</v>
      </c>
      <c r="K26">
        <f t="shared" si="2"/>
        <v>-1.7245235419966416</v>
      </c>
    </row>
    <row r="27" spans="5:11" ht="12.75">
      <c r="E27">
        <f t="shared" si="3"/>
        <v>2455682.5</v>
      </c>
      <c r="F27">
        <f t="shared" si="4"/>
        <v>120</v>
      </c>
      <c r="G27">
        <f t="shared" si="5"/>
        <v>120</v>
      </c>
      <c r="H27">
        <f t="shared" si="0"/>
        <v>-218.64102979423478</v>
      </c>
      <c r="I27">
        <f t="shared" si="6"/>
        <v>112.6239900002256</v>
      </c>
      <c r="J27">
        <f t="shared" si="1"/>
        <v>40.41067761806981</v>
      </c>
      <c r="K27">
        <f t="shared" si="2"/>
        <v>-1.0301114577218593</v>
      </c>
    </row>
    <row r="28" spans="5:11" ht="12.75">
      <c r="E28">
        <f t="shared" si="3"/>
        <v>2455687.5</v>
      </c>
      <c r="F28">
        <f t="shared" si="4"/>
        <v>125</v>
      </c>
      <c r="G28">
        <f t="shared" si="5"/>
        <v>125</v>
      </c>
      <c r="H28">
        <f t="shared" si="0"/>
        <v>-218.64102979423478</v>
      </c>
      <c r="I28">
        <f t="shared" si="6"/>
        <v>117.6239900002256</v>
      </c>
      <c r="J28">
        <f t="shared" si="1"/>
        <v>45.33880903490759</v>
      </c>
      <c r="K28">
        <f t="shared" si="2"/>
        <v>-0.32808321883598857</v>
      </c>
    </row>
    <row r="29" spans="5:11" ht="12.75">
      <c r="E29">
        <f t="shared" si="3"/>
        <v>2455692.5</v>
      </c>
      <c r="F29">
        <f t="shared" si="4"/>
        <v>130</v>
      </c>
      <c r="G29">
        <f t="shared" si="5"/>
        <v>130</v>
      </c>
      <c r="H29">
        <f t="shared" si="0"/>
        <v>-218.64102979423478</v>
      </c>
      <c r="I29">
        <f t="shared" si="6"/>
        <v>122.6239900002256</v>
      </c>
      <c r="J29">
        <f t="shared" si="1"/>
        <v>50.26694045174538</v>
      </c>
      <c r="K29">
        <f t="shared" si="2"/>
        <v>0.37637071146533363</v>
      </c>
    </row>
    <row r="30" spans="5:11" ht="12.75">
      <c r="E30">
        <f t="shared" si="3"/>
        <v>2455697.5</v>
      </c>
      <c r="F30">
        <f t="shared" si="4"/>
        <v>135</v>
      </c>
      <c r="G30">
        <f t="shared" si="5"/>
        <v>135</v>
      </c>
      <c r="H30">
        <f t="shared" si="0"/>
        <v>-218.64102979423478</v>
      </c>
      <c r="I30">
        <f t="shared" si="6"/>
        <v>127.6239900002256</v>
      </c>
      <c r="J30">
        <f t="shared" si="1"/>
        <v>55.19507186858317</v>
      </c>
      <c r="K30">
        <f t="shared" si="2"/>
        <v>1.0780419355768422</v>
      </c>
    </row>
    <row r="31" spans="5:11" ht="12.75">
      <c r="E31">
        <f t="shared" si="3"/>
        <v>2455702.5</v>
      </c>
      <c r="F31">
        <f t="shared" si="4"/>
        <v>140</v>
      </c>
      <c r="G31">
        <f t="shared" si="5"/>
        <v>140</v>
      </c>
      <c r="H31">
        <f t="shared" si="0"/>
        <v>-218.64102979423478</v>
      </c>
      <c r="I31">
        <f t="shared" si="6"/>
        <v>132.6239900002256</v>
      </c>
      <c r="J31">
        <f t="shared" si="1"/>
        <v>60.12320328542094</v>
      </c>
      <c r="K31">
        <f t="shared" si="2"/>
        <v>1.7717426299004875</v>
      </c>
    </row>
    <row r="32" spans="5:11" ht="12.75">
      <c r="E32">
        <f t="shared" si="3"/>
        <v>2455707.5</v>
      </c>
      <c r="F32">
        <f t="shared" si="4"/>
        <v>145</v>
      </c>
      <c r="G32">
        <f t="shared" si="5"/>
        <v>145</v>
      </c>
      <c r="H32">
        <f t="shared" si="0"/>
        <v>-218.64102979423478</v>
      </c>
      <c r="I32">
        <f t="shared" si="6"/>
        <v>137.6239900002256</v>
      </c>
      <c r="J32">
        <f t="shared" si="1"/>
        <v>65.05133470225873</v>
      </c>
      <c r="K32">
        <f t="shared" si="2"/>
        <v>2.4523439011479025</v>
      </c>
    </row>
    <row r="33" spans="5:11" ht="12.75">
      <c r="E33">
        <f t="shared" si="3"/>
        <v>2455712.5</v>
      </c>
      <c r="F33">
        <f t="shared" si="4"/>
        <v>150</v>
      </c>
      <c r="G33">
        <f t="shared" si="5"/>
        <v>150</v>
      </c>
      <c r="H33">
        <f t="shared" si="0"/>
        <v>-218.64102979423478</v>
      </c>
      <c r="I33">
        <f t="shared" si="6"/>
        <v>142.6239900002256</v>
      </c>
      <c r="J33">
        <f t="shared" si="1"/>
        <v>69.97946611909651</v>
      </c>
      <c r="K33">
        <f t="shared" si="2"/>
        <v>3.11481370694011</v>
      </c>
    </row>
    <row r="34" spans="5:11" ht="12.75">
      <c r="E34">
        <f t="shared" si="3"/>
        <v>2455717.5</v>
      </c>
      <c r="F34">
        <f t="shared" si="4"/>
        <v>155</v>
      </c>
      <c r="G34">
        <f t="shared" si="5"/>
        <v>155</v>
      </c>
      <c r="H34">
        <f t="shared" si="0"/>
        <v>-218.64102979423478</v>
      </c>
      <c r="I34">
        <f t="shared" si="6"/>
        <v>147.6239900002256</v>
      </c>
      <c r="J34">
        <f t="shared" si="1"/>
        <v>74.90759753593429</v>
      </c>
      <c r="K34">
        <f t="shared" si="2"/>
        <v>3.7542540603376677</v>
      </c>
    </row>
    <row r="35" spans="5:11" ht="12.75">
      <c r="E35">
        <f t="shared" si="3"/>
        <v>2455722.5</v>
      </c>
      <c r="F35">
        <f t="shared" si="4"/>
        <v>160</v>
      </c>
      <c r="G35">
        <f t="shared" si="5"/>
        <v>160</v>
      </c>
      <c r="H35">
        <f t="shared" si="0"/>
        <v>-218.64102979423478</v>
      </c>
      <c r="I35">
        <f t="shared" si="6"/>
        <v>152.6239900002256</v>
      </c>
      <c r="J35">
        <f aca="true" t="shared" si="7" ref="J35:J66">lSun(E35,jdSpr)</f>
        <v>79.83572895277207</v>
      </c>
      <c r="K35">
        <f aca="true" t="shared" si="8" ref="K35:K66">IF(ABS(H35)&gt;deltajd,corr(E35,jdSpr,xecl,yecl)/60,"")</f>
        <v>4.365937243228586</v>
      </c>
    </row>
    <row r="36" spans="5:11" ht="12.75">
      <c r="E36">
        <f t="shared" si="3"/>
        <v>2455727.5</v>
      </c>
      <c r="F36">
        <f t="shared" si="4"/>
        <v>165</v>
      </c>
      <c r="G36">
        <f t="shared" si="5"/>
        <v>165</v>
      </c>
      <c r="H36">
        <f t="shared" si="0"/>
        <v>-218.64102979423478</v>
      </c>
      <c r="I36">
        <f aca="true" t="shared" si="9" ref="I36:I67">I35+deltat</f>
        <v>157.6239900002256</v>
      </c>
      <c r="J36">
        <f t="shared" si="7"/>
        <v>84.76386036960986</v>
      </c>
      <c r="K36">
        <f t="shared" si="8"/>
        <v>4.9453407608294375</v>
      </c>
    </row>
    <row r="37" spans="5:11" ht="12.75">
      <c r="E37">
        <f t="shared" si="3"/>
        <v>2455732.5</v>
      </c>
      <c r="F37">
        <f t="shared" si="4"/>
        <v>170</v>
      </c>
      <c r="G37">
        <f t="shared" si="5"/>
        <v>170</v>
      </c>
      <c r="H37">
        <f t="shared" si="0"/>
        <v>-218.64102979423478</v>
      </c>
      <c r="I37">
        <f t="shared" si="9"/>
        <v>162.6239900002256</v>
      </c>
      <c r="J37">
        <f t="shared" si="7"/>
        <v>89.69199178644764</v>
      </c>
      <c r="K37">
        <f t="shared" si="8"/>
        <v>5.488180778862697</v>
      </c>
    </row>
    <row r="38" spans="5:11" ht="12.75">
      <c r="E38">
        <f t="shared" si="3"/>
        <v>2455737.5</v>
      </c>
      <c r="F38">
        <f t="shared" si="4"/>
        <v>175</v>
      </c>
      <c r="G38">
        <f t="shared" si="5"/>
        <v>175</v>
      </c>
      <c r="H38">
        <f t="shared" si="0"/>
        <v>-218.64102979423478</v>
      </c>
      <c r="I38">
        <f t="shared" si="9"/>
        <v>167.6239900002256</v>
      </c>
      <c r="J38">
        <f t="shared" si="7"/>
        <v>94.62012320328543</v>
      </c>
      <c r="K38">
        <f t="shared" si="8"/>
        <v>5.990443796191732</v>
      </c>
    </row>
    <row r="39" spans="5:11" ht="12.75">
      <c r="E39">
        <f t="shared" si="3"/>
        <v>2455742.5</v>
      </c>
      <c r="F39">
        <f t="shared" si="4"/>
        <v>180</v>
      </c>
      <c r="G39">
        <f t="shared" si="5"/>
        <v>180</v>
      </c>
      <c r="H39">
        <f t="shared" si="0"/>
        <v>-218.64102979423478</v>
      </c>
      <c r="I39">
        <f t="shared" si="9"/>
        <v>172.6239900002256</v>
      </c>
      <c r="J39">
        <f t="shared" si="7"/>
        <v>99.5482546201232</v>
      </c>
      <c r="K39">
        <f t="shared" si="8"/>
        <v>6.448416318740992</v>
      </c>
    </row>
    <row r="40" spans="5:11" ht="12.75">
      <c r="E40">
        <f t="shared" si="3"/>
        <v>2455747.5</v>
      </c>
      <c r="F40">
        <f t="shared" si="4"/>
        <v>185</v>
      </c>
      <c r="G40">
        <f t="shared" si="5"/>
        <v>185</v>
      </c>
      <c r="H40">
        <f t="shared" si="0"/>
        <v>-218.64102979423478</v>
      </c>
      <c r="I40">
        <f t="shared" si="9"/>
        <v>177.6239900002256</v>
      </c>
      <c r="J40">
        <f t="shared" si="7"/>
        <v>104.47638603696099</v>
      </c>
      <c r="K40">
        <f t="shared" si="8"/>
        <v>6.85871231530655</v>
      </c>
    </row>
    <row r="41" spans="5:11" ht="12.75">
      <c r="E41">
        <f t="shared" si="3"/>
        <v>2455752.5</v>
      </c>
      <c r="F41">
        <f t="shared" si="4"/>
        <v>190</v>
      </c>
      <c r="G41">
        <f t="shared" si="5"/>
        <v>190</v>
      </c>
      <c r="H41">
        <f t="shared" si="0"/>
        <v>-218.64102979423478</v>
      </c>
      <c r="I41">
        <f t="shared" si="9"/>
        <v>182.6239900002256</v>
      </c>
      <c r="J41">
        <f t="shared" si="7"/>
        <v>109.40451745379877</v>
      </c>
      <c r="K41">
        <f t="shared" si="8"/>
        <v>7.218298252261804</v>
      </c>
    </row>
    <row r="42" spans="5:11" ht="12.75">
      <c r="E42">
        <f t="shared" si="3"/>
        <v>2455757.5</v>
      </c>
      <c r="F42">
        <f t="shared" si="4"/>
        <v>195</v>
      </c>
      <c r="G42">
        <f t="shared" si="5"/>
        <v>195</v>
      </c>
      <c r="H42">
        <f t="shared" si="0"/>
        <v>-218.64102979423478</v>
      </c>
      <c r="I42">
        <f t="shared" si="9"/>
        <v>187.6239900002256</v>
      </c>
      <c r="J42">
        <f t="shared" si="7"/>
        <v>114.33264887063655</v>
      </c>
      <c r="K42">
        <f t="shared" si="8"/>
        <v>7.524515522063566</v>
      </c>
    </row>
    <row r="43" spans="5:11" ht="12.75">
      <c r="E43">
        <f t="shared" si="3"/>
        <v>2455762.5</v>
      </c>
      <c r="F43">
        <f t="shared" si="4"/>
        <v>200</v>
      </c>
      <c r="G43">
        <f t="shared" si="5"/>
        <v>200</v>
      </c>
      <c r="H43">
        <f t="shared" si="0"/>
        <v>-218.64102979423478</v>
      </c>
      <c r="I43">
        <f t="shared" si="9"/>
        <v>192.6239900002256</v>
      </c>
      <c r="J43">
        <f t="shared" si="7"/>
        <v>119.26078028747433</v>
      </c>
      <c r="K43">
        <f t="shared" si="8"/>
        <v>7.775100099732872</v>
      </c>
    </row>
    <row r="44" spans="5:11" ht="12.75">
      <c r="E44">
        <f t="shared" si="3"/>
        <v>2455767.5</v>
      </c>
      <c r="F44">
        <f t="shared" si="4"/>
        <v>205</v>
      </c>
      <c r="G44">
        <f t="shared" si="5"/>
        <v>205</v>
      </c>
      <c r="H44">
        <f t="shared" si="0"/>
        <v>-218.64102979423478</v>
      </c>
      <c r="I44">
        <f t="shared" si="9"/>
        <v>197.6239900002256</v>
      </c>
      <c r="J44">
        <f t="shared" si="7"/>
        <v>124.18891170431212</v>
      </c>
      <c r="K44">
        <f t="shared" si="8"/>
        <v>7.968199281979827</v>
      </c>
    </row>
    <row r="45" spans="5:11" ht="12.75">
      <c r="E45">
        <f t="shared" si="3"/>
        <v>2455772.5</v>
      </c>
      <c r="F45">
        <f t="shared" si="4"/>
        <v>210</v>
      </c>
      <c r="G45">
        <f t="shared" si="5"/>
        <v>210</v>
      </c>
      <c r="H45">
        <f t="shared" si="0"/>
        <v>-218.64102979423478</v>
      </c>
      <c r="I45">
        <f t="shared" si="9"/>
        <v>202.6239900002256</v>
      </c>
      <c r="J45">
        <f t="shared" si="7"/>
        <v>129.1170431211499</v>
      </c>
      <c r="K45">
        <f t="shared" si="8"/>
        <v>8.102385385211317</v>
      </c>
    </row>
    <row r="46" spans="5:11" ht="12.75">
      <c r="E46">
        <f t="shared" si="3"/>
        <v>2455777.5</v>
      </c>
      <c r="F46">
        <f t="shared" si="4"/>
        <v>215</v>
      </c>
      <c r="G46">
        <f t="shared" si="5"/>
        <v>215</v>
      </c>
      <c r="H46">
        <f t="shared" si="0"/>
        <v>-218.64102979423478</v>
      </c>
      <c r="I46">
        <f t="shared" si="9"/>
        <v>207.6239900002256</v>
      </c>
      <c r="J46">
        <f t="shared" si="7"/>
        <v>134.0451745379877</v>
      </c>
      <c r="K46">
        <f t="shared" si="8"/>
        <v>8.17666630114507</v>
      </c>
    </row>
    <row r="47" spans="5:11" ht="12.75">
      <c r="E47">
        <f t="shared" si="3"/>
        <v>2455782.5</v>
      </c>
      <c r="F47">
        <f t="shared" si="4"/>
        <v>220</v>
      </c>
      <c r="G47">
        <f t="shared" si="5"/>
        <v>220</v>
      </c>
      <c r="H47">
        <f t="shared" si="0"/>
        <v>-218.64102979423478</v>
      </c>
      <c r="I47">
        <f t="shared" si="9"/>
        <v>212.6239900002256</v>
      </c>
      <c r="J47">
        <f t="shared" si="7"/>
        <v>138.97330595482546</v>
      </c>
      <c r="K47">
        <f t="shared" si="8"/>
        <v>8.190492831986843</v>
      </c>
    </row>
    <row r="48" spans="5:11" ht="12.75">
      <c r="E48">
        <f t="shared" si="3"/>
        <v>2455787.5</v>
      </c>
      <c r="F48">
        <f t="shared" si="4"/>
        <v>225</v>
      </c>
      <c r="G48">
        <f t="shared" si="5"/>
        <v>225</v>
      </c>
      <c r="H48">
        <f t="shared" si="0"/>
        <v>-218.64102979423478</v>
      </c>
      <c r="I48">
        <f t="shared" si="9"/>
        <v>217.6239900002256</v>
      </c>
      <c r="J48">
        <f t="shared" si="7"/>
        <v>143.90143737166323</v>
      </c>
      <c r="K48">
        <f t="shared" si="8"/>
        <v>8.143762750937938</v>
      </c>
    </row>
    <row r="49" spans="5:11" ht="12.75">
      <c r="E49">
        <f t="shared" si="3"/>
        <v>2455792.5</v>
      </c>
      <c r="F49">
        <f t="shared" si="4"/>
        <v>230</v>
      </c>
      <c r="G49">
        <f t="shared" si="5"/>
        <v>230</v>
      </c>
      <c r="H49">
        <f t="shared" si="0"/>
        <v>-218.64102979423478</v>
      </c>
      <c r="I49">
        <f t="shared" si="9"/>
        <v>222.6239900002256</v>
      </c>
      <c r="J49">
        <f t="shared" si="7"/>
        <v>148.82956878850104</v>
      </c>
      <c r="K49">
        <f t="shared" si="8"/>
        <v>8.03682155801157</v>
      </c>
    </row>
    <row r="50" spans="5:11" ht="12.75">
      <c r="E50">
        <f t="shared" si="3"/>
        <v>2455797.5</v>
      </c>
      <c r="F50">
        <f t="shared" si="4"/>
        <v>235</v>
      </c>
      <c r="G50">
        <f t="shared" si="5"/>
        <v>235</v>
      </c>
      <c r="H50">
        <f t="shared" si="0"/>
        <v>-218.64102979423478</v>
      </c>
      <c r="I50">
        <f t="shared" si="9"/>
        <v>227.6239900002256</v>
      </c>
      <c r="J50">
        <f t="shared" si="7"/>
        <v>153.7577002053388</v>
      </c>
      <c r="K50">
        <f t="shared" si="8"/>
        <v>7.8704599255699526</v>
      </c>
    </row>
    <row r="51" spans="5:11" ht="12.75">
      <c r="E51">
        <f t="shared" si="3"/>
        <v>2455802.5</v>
      </c>
      <c r="F51">
        <f t="shared" si="4"/>
        <v>240</v>
      </c>
      <c r="G51">
        <f t="shared" si="5"/>
        <v>240</v>
      </c>
      <c r="H51">
        <f t="shared" si="0"/>
        <v>-218.64102979423478</v>
      </c>
      <c r="I51">
        <f t="shared" si="9"/>
        <v>232.6239900002256</v>
      </c>
      <c r="J51">
        <f t="shared" si="7"/>
        <v>158.68583162217658</v>
      </c>
      <c r="K51">
        <f t="shared" si="8"/>
        <v>7.645907852468582</v>
      </c>
    </row>
    <row r="52" spans="5:11" ht="12.75">
      <c r="E52">
        <f t="shared" si="3"/>
        <v>2455807.5</v>
      </c>
      <c r="F52">
        <f t="shared" si="4"/>
        <v>245</v>
      </c>
      <c r="G52">
        <f t="shared" si="5"/>
        <v>245</v>
      </c>
      <c r="H52">
        <f t="shared" si="0"/>
        <v>-218.64102979423478</v>
      </c>
      <c r="I52">
        <f t="shared" si="9"/>
        <v>237.6239900002256</v>
      </c>
      <c r="J52">
        <f t="shared" si="7"/>
        <v>163.61396303901438</v>
      </c>
      <c r="K52">
        <f t="shared" si="8"/>
        <v>7.364825570029181</v>
      </c>
    </row>
    <row r="53" spans="5:11" ht="12.75">
      <c r="E53">
        <f t="shared" si="3"/>
        <v>2455812.5</v>
      </c>
      <c r="F53">
        <f t="shared" si="4"/>
        <v>250</v>
      </c>
      <c r="G53">
        <f t="shared" si="5"/>
        <v>250</v>
      </c>
      <c r="H53">
        <f t="shared" si="0"/>
        <v>-218.64102979423478</v>
      </c>
      <c r="I53">
        <f t="shared" si="9"/>
        <v>242.6239900002256</v>
      </c>
      <c r="J53">
        <f t="shared" si="7"/>
        <v>168.54209445585215</v>
      </c>
      <c r="K53">
        <f t="shared" si="8"/>
        <v>7.029291267078263</v>
      </c>
    </row>
    <row r="54" spans="5:11" ht="12.75">
      <c r="E54">
        <f t="shared" si="3"/>
        <v>2455817.5</v>
      </c>
      <c r="F54">
        <f t="shared" si="4"/>
        <v>255</v>
      </c>
      <c r="G54">
        <f t="shared" si="5"/>
        <v>255</v>
      </c>
      <c r="H54">
        <f t="shared" si="0"/>
        <v>-218.64102979423478</v>
      </c>
      <c r="I54">
        <f t="shared" si="9"/>
        <v>247.6239900002256</v>
      </c>
      <c r="J54">
        <f t="shared" si="7"/>
        <v>173.47022587268995</v>
      </c>
      <c r="K54">
        <f t="shared" si="8"/>
        <v>6.64178572480648</v>
      </c>
    </row>
    <row r="55" spans="5:11" ht="12.75">
      <c r="E55">
        <f t="shared" si="3"/>
        <v>2455822.5</v>
      </c>
      <c r="F55">
        <f t="shared" si="4"/>
        <v>260</v>
      </c>
      <c r="G55">
        <f t="shared" si="5"/>
        <v>260</v>
      </c>
      <c r="H55">
        <f t="shared" si="0"/>
        <v>-218.64102979423478</v>
      </c>
      <c r="I55">
        <f t="shared" si="9"/>
        <v>252.6239900002256</v>
      </c>
      <c r="J55">
        <f t="shared" si="7"/>
        <v>178.39835728952772</v>
      </c>
      <c r="K55">
        <f t="shared" si="8"/>
        <v>6.205173975051383</v>
      </c>
    </row>
    <row r="56" spans="5:11" ht="12.75">
      <c r="E56">
        <f t="shared" si="3"/>
        <v>2455827.5</v>
      </c>
      <c r="F56">
        <f t="shared" si="4"/>
        <v>265</v>
      </c>
      <c r="G56">
        <f t="shared" si="5"/>
        <v>265</v>
      </c>
      <c r="H56">
        <f t="shared" si="0"/>
        <v>-218.64102979423478</v>
      </c>
      <c r="I56">
        <f t="shared" si="9"/>
        <v>257.6239900002256</v>
      </c>
      <c r="J56">
        <f t="shared" si="7"/>
        <v>183.3264887063655</v>
      </c>
      <c r="K56">
        <f t="shared" si="8"/>
        <v>5.722684117613458</v>
      </c>
    </row>
    <row r="57" spans="5:11" ht="12.75">
      <c r="E57">
        <f t="shared" si="3"/>
        <v>2455832.5</v>
      </c>
      <c r="F57">
        <f t="shared" si="4"/>
        <v>270</v>
      </c>
      <c r="G57">
        <f t="shared" si="5"/>
        <v>270</v>
      </c>
      <c r="H57">
        <f t="shared" si="0"/>
        <v>-218.64102979423478</v>
      </c>
      <c r="I57">
        <f t="shared" si="9"/>
        <v>262.6239900002256</v>
      </c>
      <c r="J57">
        <f t="shared" si="7"/>
        <v>188.2546201232033</v>
      </c>
      <c r="K57">
        <f t="shared" si="8"/>
        <v>5.197883453220191</v>
      </c>
    </row>
    <row r="58" spans="5:11" ht="12.75">
      <c r="E58">
        <f t="shared" si="3"/>
        <v>2455837.5</v>
      </c>
      <c r="F58">
        <f t="shared" si="4"/>
        <v>275</v>
      </c>
      <c r="G58">
        <f t="shared" si="5"/>
        <v>275</v>
      </c>
      <c r="H58">
        <f t="shared" si="0"/>
        <v>-218.64102979423478</v>
      </c>
      <c r="I58">
        <f t="shared" si="9"/>
        <v>267.6239900002256</v>
      </c>
      <c r="J58">
        <f t="shared" si="7"/>
        <v>193.18275154004107</v>
      </c>
      <c r="K58">
        <f t="shared" si="8"/>
        <v>4.634652108599684</v>
      </c>
    </row>
    <row r="59" spans="5:11" ht="12.75">
      <c r="E59">
        <f t="shared" si="3"/>
        <v>2455842.5</v>
      </c>
      <c r="F59">
        <f t="shared" si="4"/>
        <v>280</v>
      </c>
      <c r="G59">
        <f t="shared" si="5"/>
        <v>280</v>
      </c>
      <c r="H59">
        <f t="shared" si="0"/>
        <v>-218.64102979423478</v>
      </c>
      <c r="I59">
        <f t="shared" si="9"/>
        <v>272.6239900002256</v>
      </c>
      <c r="J59">
        <f t="shared" si="7"/>
        <v>198.11088295687884</v>
      </c>
      <c r="K59">
        <f t="shared" si="8"/>
        <v>4.037154348667426</v>
      </c>
    </row>
    <row r="60" spans="5:11" ht="12.75">
      <c r="E60">
        <f t="shared" si="3"/>
        <v>2455847.5</v>
      </c>
      <c r="F60">
        <f t="shared" si="4"/>
        <v>285</v>
      </c>
      <c r="G60">
        <f t="shared" si="5"/>
        <v>285</v>
      </c>
      <c r="H60">
        <f t="shared" si="0"/>
        <v>-218.64102979423478</v>
      </c>
      <c r="I60">
        <f t="shared" si="9"/>
        <v>277.6239900002256</v>
      </c>
      <c r="J60">
        <f t="shared" si="7"/>
        <v>203.03901437371664</v>
      </c>
      <c r="K60">
        <f t="shared" si="8"/>
        <v>3.409807787930373</v>
      </c>
    </row>
    <row r="61" spans="5:11" ht="12.75">
      <c r="E61">
        <f t="shared" si="3"/>
        <v>2455852.5</v>
      </c>
      <c r="F61">
        <f t="shared" si="4"/>
        <v>290</v>
      </c>
      <c r="G61">
        <f t="shared" si="5"/>
        <v>290</v>
      </c>
      <c r="H61">
        <f t="shared" si="0"/>
        <v>-218.64102979423478</v>
      </c>
      <c r="I61">
        <f t="shared" si="9"/>
        <v>282.6239900002256</v>
      </c>
      <c r="J61">
        <f t="shared" si="7"/>
        <v>207.96714579055438</v>
      </c>
      <c r="K61">
        <f t="shared" si="8"/>
        <v>2.7572507287445522</v>
      </c>
    </row>
    <row r="62" spans="5:11" ht="12.75">
      <c r="E62">
        <f t="shared" si="3"/>
        <v>2455857.5</v>
      </c>
      <c r="F62">
        <f t="shared" si="4"/>
        <v>295</v>
      </c>
      <c r="G62">
        <f t="shared" si="5"/>
        <v>295</v>
      </c>
      <c r="H62">
        <f t="shared" si="0"/>
        <v>-218.64102979423478</v>
      </c>
      <c r="I62">
        <f t="shared" si="9"/>
        <v>287.6239900002256</v>
      </c>
      <c r="J62">
        <f t="shared" si="7"/>
        <v>212.89527720739218</v>
      </c>
      <c r="K62">
        <f t="shared" si="8"/>
        <v>2.084307867911501</v>
      </c>
    </row>
    <row r="63" spans="5:11" ht="12.75">
      <c r="E63">
        <f t="shared" si="3"/>
        <v>2455862.5</v>
      </c>
      <c r="F63">
        <f t="shared" si="4"/>
        <v>300</v>
      </c>
      <c r="G63">
        <f t="shared" si="5"/>
        <v>300</v>
      </c>
      <c r="H63">
        <f t="shared" si="0"/>
        <v>-218.64102979423478</v>
      </c>
      <c r="I63">
        <f t="shared" si="9"/>
        <v>292.6239900002256</v>
      </c>
      <c r="J63">
        <f t="shared" si="7"/>
        <v>217.82340862422998</v>
      </c>
      <c r="K63">
        <f t="shared" si="8"/>
        <v>1.3959546251628663</v>
      </c>
    </row>
    <row r="64" spans="5:11" ht="12.75">
      <c r="E64">
        <f t="shared" si="3"/>
        <v>2455867.5</v>
      </c>
      <c r="F64">
        <f t="shared" si="4"/>
        <v>305</v>
      </c>
      <c r="G64">
        <f t="shared" si="5"/>
        <v>305</v>
      </c>
      <c r="H64">
        <f t="shared" si="0"/>
        <v>-218.64102979423478</v>
      </c>
      <c r="I64">
        <f t="shared" si="9"/>
        <v>297.6239900002256</v>
      </c>
      <c r="J64">
        <f t="shared" si="7"/>
        <v>222.75154004106776</v>
      </c>
      <c r="K64">
        <f t="shared" si="8"/>
        <v>0.6972803572711752</v>
      </c>
    </row>
    <row r="65" spans="5:11" ht="12.75">
      <c r="E65">
        <f t="shared" si="3"/>
        <v>2455872.5</v>
      </c>
      <c r="F65">
        <f t="shared" si="4"/>
        <v>310</v>
      </c>
      <c r="G65">
        <f t="shared" si="5"/>
        <v>310</v>
      </c>
      <c r="H65">
        <f t="shared" si="0"/>
        <v>-218.64102979423478</v>
      </c>
      <c r="I65">
        <f t="shared" si="9"/>
        <v>302.6239900002256</v>
      </c>
      <c r="J65">
        <f t="shared" si="7"/>
        <v>227.67967145790556</v>
      </c>
      <c r="K65">
        <f t="shared" si="8"/>
        <v>-0.006549270235680802</v>
      </c>
    </row>
    <row r="66" spans="5:11" ht="12.75">
      <c r="E66">
        <f t="shared" si="3"/>
        <v>2455877.5</v>
      </c>
      <c r="F66">
        <f t="shared" si="4"/>
        <v>315</v>
      </c>
      <c r="G66">
        <f t="shared" si="5"/>
        <v>315</v>
      </c>
      <c r="H66">
        <f t="shared" si="0"/>
        <v>-218.64102979423478</v>
      </c>
      <c r="I66">
        <f t="shared" si="9"/>
        <v>307.6239900002256</v>
      </c>
      <c r="J66">
        <f t="shared" si="7"/>
        <v>232.60780287474333</v>
      </c>
      <c r="K66">
        <f t="shared" si="8"/>
        <v>-0.7103304755506099</v>
      </c>
    </row>
    <row r="67" spans="5:11" ht="12.75">
      <c r="E67">
        <f t="shared" si="3"/>
        <v>2455882.5</v>
      </c>
      <c r="F67">
        <f t="shared" si="4"/>
        <v>320</v>
      </c>
      <c r="G67">
        <f t="shared" si="5"/>
        <v>320</v>
      </c>
      <c r="H67">
        <f aca="true" t="shared" si="10" ref="H67:H130">jdAnfang-jdKonj+D67</f>
        <v>-218.64102979423478</v>
      </c>
      <c r="I67">
        <f t="shared" si="9"/>
        <v>312.6239900002256</v>
      </c>
      <c r="J67">
        <f aca="true" t="shared" si="11" ref="J67:J98">lSun(E67,jdSpr)</f>
        <v>237.5359342915811</v>
      </c>
      <c r="K67">
        <f aca="true" t="shared" si="12" ref="K67:K98">IF(ABS(H67)&gt;deltajd,corr(E67,jdSpr,xecl,yecl)/60,"")</f>
        <v>-1.4088598348772188</v>
      </c>
    </row>
    <row r="68" spans="5:11" ht="12.75">
      <c r="E68">
        <f aca="true" t="shared" si="13" ref="E68:E131">E67+deltat</f>
        <v>2455887.5</v>
      </c>
      <c r="F68">
        <f aca="true" t="shared" si="14" ref="F68:F131">F67+deltat</f>
        <v>325</v>
      </c>
      <c r="G68">
        <f aca="true" t="shared" si="15" ref="G68:G131">MOD(G67+deltat,365)</f>
        <v>325</v>
      </c>
      <c r="H68">
        <f t="shared" si="10"/>
        <v>-218.64102979423478</v>
      </c>
      <c r="I68">
        <f aca="true" t="shared" si="16" ref="I68:I99">I67+deltat</f>
        <v>317.6239900002256</v>
      </c>
      <c r="J68">
        <f t="shared" si="11"/>
        <v>242.4640657084189</v>
      </c>
      <c r="K68">
        <f t="shared" si="12"/>
        <v>-2.0969727540726812</v>
      </c>
    </row>
    <row r="69" spans="5:11" ht="12.75">
      <c r="E69">
        <f t="shared" si="13"/>
        <v>2455892.5</v>
      </c>
      <c r="F69">
        <f t="shared" si="14"/>
        <v>330</v>
      </c>
      <c r="G69">
        <f t="shared" si="15"/>
        <v>330</v>
      </c>
      <c r="H69">
        <f t="shared" si="10"/>
        <v>-218.64102979423478</v>
      </c>
      <c r="I69">
        <f t="shared" si="16"/>
        <v>322.6239900002256</v>
      </c>
      <c r="J69">
        <f t="shared" si="11"/>
        <v>247.3921971252567</v>
      </c>
      <c r="K69">
        <f t="shared" si="12"/>
        <v>-2.7695816532026134</v>
      </c>
    </row>
    <row r="70" spans="5:11" ht="12.75">
      <c r="E70">
        <f t="shared" si="13"/>
        <v>2455897.5</v>
      </c>
      <c r="F70">
        <f t="shared" si="14"/>
        <v>335</v>
      </c>
      <c r="G70">
        <f t="shared" si="15"/>
        <v>335</v>
      </c>
      <c r="H70">
        <f t="shared" si="10"/>
        <v>-218.64102979423478</v>
      </c>
      <c r="I70">
        <f t="shared" si="16"/>
        <v>327.6239900002256</v>
      </c>
      <c r="J70">
        <f t="shared" si="11"/>
        <v>252.32032854209444</v>
      </c>
      <c r="K70">
        <f t="shared" si="12"/>
        <v>-3.4217135816895095</v>
      </c>
    </row>
    <row r="71" spans="5:11" ht="12.75">
      <c r="E71">
        <f t="shared" si="13"/>
        <v>2455902.5</v>
      </c>
      <c r="F71">
        <f t="shared" si="14"/>
        <v>340</v>
      </c>
      <c r="G71">
        <f t="shared" si="15"/>
        <v>340</v>
      </c>
      <c r="H71">
        <f t="shared" si="10"/>
        <v>-218.64102979423478</v>
      </c>
      <c r="I71">
        <f t="shared" si="16"/>
        <v>332.6239900002256</v>
      </c>
      <c r="J71">
        <f t="shared" si="11"/>
        <v>257.24845995893224</v>
      </c>
      <c r="K71">
        <f t="shared" si="12"/>
        <v>-4.048546985946197</v>
      </c>
    </row>
    <row r="72" spans="5:11" ht="12.75">
      <c r="E72">
        <f t="shared" si="13"/>
        <v>2455907.5</v>
      </c>
      <c r="F72">
        <f t="shared" si="14"/>
        <v>345</v>
      </c>
      <c r="G72">
        <f t="shared" si="15"/>
        <v>345</v>
      </c>
      <c r="H72">
        <f t="shared" si="10"/>
        <v>-218.64102979423478</v>
      </c>
      <c r="I72">
        <f t="shared" si="16"/>
        <v>337.6239900002256</v>
      </c>
      <c r="J72">
        <f t="shared" si="11"/>
        <v>262.17659137577004</v>
      </c>
      <c r="K72">
        <f t="shared" si="12"/>
        <v>-4.645447357651818</v>
      </c>
    </row>
    <row r="73" spans="5:11" ht="12.75">
      <c r="E73">
        <f t="shared" si="13"/>
        <v>2455912.5</v>
      </c>
      <c r="F73">
        <f t="shared" si="14"/>
        <v>350</v>
      </c>
      <c r="G73">
        <f t="shared" si="15"/>
        <v>350</v>
      </c>
      <c r="H73">
        <f t="shared" si="10"/>
        <v>-218.64102979423478</v>
      </c>
      <c r="I73">
        <f t="shared" si="16"/>
        <v>342.6239900002256</v>
      </c>
      <c r="J73">
        <f t="shared" si="11"/>
        <v>267.1047227926078</v>
      </c>
      <c r="K73">
        <f t="shared" si="12"/>
        <v>-5.208001499104068</v>
      </c>
    </row>
    <row r="74" spans="5:11" ht="12.75">
      <c r="E74">
        <f t="shared" si="13"/>
        <v>2455917.5</v>
      </c>
      <c r="F74">
        <f t="shared" si="14"/>
        <v>355</v>
      </c>
      <c r="G74">
        <f t="shared" si="15"/>
        <v>355</v>
      </c>
      <c r="H74">
        <f t="shared" si="10"/>
        <v>-218.64102979423478</v>
      </c>
      <c r="I74">
        <f t="shared" si="16"/>
        <v>347.6239900002256</v>
      </c>
      <c r="J74">
        <f t="shared" si="11"/>
        <v>272.0328542094456</v>
      </c>
      <c r="K74">
        <f t="shared" si="12"/>
        <v>-5.7320501523059</v>
      </c>
    </row>
    <row r="75" spans="5:11" ht="12.75">
      <c r="E75">
        <f t="shared" si="13"/>
        <v>2455922.5</v>
      </c>
      <c r="F75">
        <f t="shared" si="14"/>
        <v>360</v>
      </c>
      <c r="G75">
        <f t="shared" si="15"/>
        <v>360</v>
      </c>
      <c r="H75">
        <f t="shared" si="10"/>
        <v>-218.64102979423478</v>
      </c>
      <c r="I75">
        <f t="shared" si="16"/>
        <v>352.6239900002256</v>
      </c>
      <c r="J75">
        <f t="shared" si="11"/>
        <v>276.9609856262834</v>
      </c>
      <c r="K75">
        <f t="shared" si="12"/>
        <v>-6.2137187505426015</v>
      </c>
    </row>
    <row r="76" spans="2:11" ht="12.75">
      <c r="B76" t="e">
        <f>#REF!-365</f>
        <v>#REF!</v>
      </c>
      <c r="E76">
        <f t="shared" si="13"/>
        <v>2455927.5</v>
      </c>
      <c r="F76">
        <f t="shared" si="14"/>
        <v>365</v>
      </c>
      <c r="G76">
        <f t="shared" si="15"/>
        <v>0</v>
      </c>
      <c r="H76">
        <f t="shared" si="10"/>
        <v>-218.64102979423478</v>
      </c>
      <c r="I76">
        <f t="shared" si="16"/>
        <v>357.6239900002256</v>
      </c>
      <c r="J76">
        <f t="shared" si="11"/>
        <v>281.88911704312113</v>
      </c>
      <c r="K76">
        <f t="shared" si="12"/>
        <v>-6.649446065086951</v>
      </c>
    </row>
    <row r="77" spans="5:11" ht="12.75">
      <c r="E77">
        <f t="shared" si="13"/>
        <v>2455932.5</v>
      </c>
      <c r="F77">
        <f t="shared" si="14"/>
        <v>370</v>
      </c>
      <c r="G77">
        <f t="shared" si="15"/>
        <v>5</v>
      </c>
      <c r="H77">
        <f t="shared" si="10"/>
        <v>-218.64102979423478</v>
      </c>
      <c r="I77">
        <f t="shared" si="16"/>
        <v>362.6239900002256</v>
      </c>
      <c r="J77">
        <f t="shared" si="11"/>
        <v>286.81724845995893</v>
      </c>
      <c r="K77">
        <f t="shared" si="12"/>
        <v>-7.036010535232134</v>
      </c>
    </row>
    <row r="78" spans="5:11" ht="12.75">
      <c r="E78">
        <f t="shared" si="13"/>
        <v>2455937.5</v>
      </c>
      <c r="F78">
        <f t="shared" si="14"/>
        <v>375</v>
      </c>
      <c r="G78">
        <f t="shared" si="15"/>
        <v>10</v>
      </c>
      <c r="H78">
        <f t="shared" si="10"/>
        <v>-218.64102979423478</v>
      </c>
      <c r="I78">
        <f t="shared" si="16"/>
        <v>367.6239900002256</v>
      </c>
      <c r="J78">
        <f t="shared" si="11"/>
        <v>291.74537987679673</v>
      </c>
      <c r="K78">
        <f t="shared" si="12"/>
        <v>-7.370554086980714</v>
      </c>
    </row>
    <row r="79" spans="5:11" ht="12.75">
      <c r="E79">
        <f t="shared" si="13"/>
        <v>2455942.5</v>
      </c>
      <c r="F79">
        <f t="shared" si="14"/>
        <v>380</v>
      </c>
      <c r="G79">
        <f t="shared" si="15"/>
        <v>15</v>
      </c>
      <c r="H79">
        <f t="shared" si="10"/>
        <v>-218.64102979423478</v>
      </c>
      <c r="I79">
        <f t="shared" si="16"/>
        <v>372.6239900002256</v>
      </c>
      <c r="J79">
        <f t="shared" si="11"/>
        <v>296.6735112936345</v>
      </c>
      <c r="K79">
        <f t="shared" si="12"/>
        <v>-7.650603264285611</v>
      </c>
    </row>
    <row r="80" spans="5:11" ht="12.75">
      <c r="E80">
        <f t="shared" si="13"/>
        <v>2455947.5</v>
      </c>
      <c r="F80">
        <f t="shared" si="14"/>
        <v>385</v>
      </c>
      <c r="G80">
        <f t="shared" si="15"/>
        <v>20</v>
      </c>
      <c r="H80">
        <f t="shared" si="10"/>
        <v>-218.64102979423478</v>
      </c>
      <c r="I80">
        <f t="shared" si="16"/>
        <v>377.6239900002256</v>
      </c>
      <c r="J80">
        <f t="shared" si="11"/>
        <v>301.6016427104723</v>
      </c>
      <c r="K80">
        <f t="shared" si="12"/>
        <v>-7.87408751660876</v>
      </c>
    </row>
    <row r="81" spans="5:11" ht="12.75">
      <c r="E81">
        <f t="shared" si="13"/>
        <v>2455952.5</v>
      </c>
      <c r="F81">
        <f t="shared" si="14"/>
        <v>390</v>
      </c>
      <c r="G81">
        <f t="shared" si="15"/>
        <v>25</v>
      </c>
      <c r="H81">
        <f t="shared" si="10"/>
        <v>-218.64102979423478</v>
      </c>
      <c r="I81">
        <f t="shared" si="16"/>
        <v>382.6239900002256</v>
      </c>
      <c r="J81">
        <f t="shared" si="11"/>
        <v>306.5297741273101</v>
      </c>
      <c r="K81">
        <f t="shared" si="12"/>
        <v>-8.03935450758784</v>
      </c>
    </row>
    <row r="82" spans="5:11" ht="12.75">
      <c r="E82">
        <f t="shared" si="13"/>
        <v>2455957.5</v>
      </c>
      <c r="F82">
        <f t="shared" si="14"/>
        <v>395</v>
      </c>
      <c r="G82">
        <f t="shared" si="15"/>
        <v>30</v>
      </c>
      <c r="H82">
        <f t="shared" si="10"/>
        <v>-218.64102979423478</v>
      </c>
      <c r="I82">
        <f t="shared" si="16"/>
        <v>387.6239900002256</v>
      </c>
      <c r="J82">
        <f t="shared" si="11"/>
        <v>311.4579055441478</v>
      </c>
      <c r="K82">
        <f t="shared" si="12"/>
        <v>-8.145182331626156</v>
      </c>
    </row>
    <row r="83" spans="5:11" ht="12.75">
      <c r="E83">
        <f t="shared" si="13"/>
        <v>2455962.5</v>
      </c>
      <c r="F83">
        <f t="shared" si="14"/>
        <v>400</v>
      </c>
      <c r="G83">
        <f t="shared" si="15"/>
        <v>35</v>
      </c>
      <c r="H83">
        <f t="shared" si="10"/>
        <v>-218.64102979423478</v>
      </c>
      <c r="I83">
        <f t="shared" si="16"/>
        <v>392.6239900002256</v>
      </c>
      <c r="J83">
        <f t="shared" si="11"/>
        <v>316.3860369609856</v>
      </c>
      <c r="K83">
        <f t="shared" si="12"/>
        <v>-8.190788548081986</v>
      </c>
    </row>
    <row r="84" spans="5:11" ht="12.75">
      <c r="E84">
        <f t="shared" si="13"/>
        <v>2455967.5</v>
      </c>
      <c r="F84">
        <f t="shared" si="14"/>
        <v>405</v>
      </c>
      <c r="G84">
        <f t="shared" si="15"/>
        <v>40</v>
      </c>
      <c r="H84">
        <f t="shared" si="10"/>
        <v>-218.64102979423478</v>
      </c>
      <c r="I84">
        <f t="shared" si="16"/>
        <v>397.6239900002256</v>
      </c>
      <c r="J84">
        <f t="shared" si="11"/>
        <v>321.3141683778234</v>
      </c>
      <c r="K84">
        <f t="shared" si="12"/>
        <v>-8.17583596626285</v>
      </c>
    </row>
    <row r="85" spans="5:11" ht="12.75">
      <c r="E85">
        <f t="shared" si="13"/>
        <v>2455972.5</v>
      </c>
      <c r="F85">
        <f t="shared" si="14"/>
        <v>410</v>
      </c>
      <c r="G85">
        <f t="shared" si="15"/>
        <v>45</v>
      </c>
      <c r="H85">
        <f t="shared" si="10"/>
        <v>-218.64102979423478</v>
      </c>
      <c r="I85">
        <f t="shared" si="16"/>
        <v>402.6239900002256</v>
      </c>
      <c r="J85">
        <f t="shared" si="11"/>
        <v>326.24229979466116</v>
      </c>
      <c r="K85">
        <f t="shared" si="12"/>
        <v>-8.100435138453284</v>
      </c>
    </row>
    <row r="86" spans="5:11" ht="12.75">
      <c r="E86">
        <f t="shared" si="13"/>
        <v>2455977.5</v>
      </c>
      <c r="F86">
        <f t="shared" si="14"/>
        <v>415</v>
      </c>
      <c r="G86">
        <f t="shared" si="15"/>
        <v>50</v>
      </c>
      <c r="H86">
        <f t="shared" si="10"/>
        <v>-218.64102979423478</v>
      </c>
      <c r="I86">
        <f t="shared" si="16"/>
        <v>407.6239900002256</v>
      </c>
      <c r="J86">
        <f t="shared" si="11"/>
        <v>331.17043121149896</v>
      </c>
      <c r="K86">
        <f t="shared" si="12"/>
        <v>-7.9651435425437525</v>
      </c>
    </row>
    <row r="87" spans="5:11" ht="12.75">
      <c r="E87">
        <f t="shared" si="13"/>
        <v>2455982.5</v>
      </c>
      <c r="F87">
        <f t="shared" si="14"/>
        <v>420</v>
      </c>
      <c r="G87">
        <f t="shared" si="15"/>
        <v>55</v>
      </c>
      <c r="H87">
        <f t="shared" si="10"/>
        <v>-218.64102979423478</v>
      </c>
      <c r="I87">
        <f t="shared" si="16"/>
        <v>412.6239900002256</v>
      </c>
      <c r="J87">
        <f t="shared" si="11"/>
        <v>336.09856262833677</v>
      </c>
      <c r="K87">
        <f t="shared" si="12"/>
        <v>-7.770961460304062</v>
      </c>
    </row>
    <row r="88" spans="5:11" ht="12.75">
      <c r="E88">
        <f t="shared" si="13"/>
        <v>2455987.5</v>
      </c>
      <c r="F88">
        <f t="shared" si="14"/>
        <v>425</v>
      </c>
      <c r="G88">
        <f t="shared" si="15"/>
        <v>60</v>
      </c>
      <c r="H88">
        <f t="shared" si="10"/>
        <v>-218.64102979423478</v>
      </c>
      <c r="I88">
        <f t="shared" si="16"/>
        <v>417.6239900002256</v>
      </c>
      <c r="J88">
        <f t="shared" si="11"/>
        <v>341.02669404517457</v>
      </c>
      <c r="K88">
        <f t="shared" si="12"/>
        <v>-7.519324581775281</v>
      </c>
    </row>
    <row r="89" spans="5:11" ht="12.75">
      <c r="E89">
        <f t="shared" si="13"/>
        <v>2455992.5</v>
      </c>
      <c r="F89">
        <f t="shared" si="14"/>
        <v>430</v>
      </c>
      <c r="G89">
        <f t="shared" si="15"/>
        <v>65</v>
      </c>
      <c r="H89">
        <f t="shared" si="10"/>
        <v>-218.64102979423478</v>
      </c>
      <c r="I89">
        <f t="shared" si="16"/>
        <v>422.6239900002256</v>
      </c>
      <c r="J89">
        <f t="shared" si="11"/>
        <v>345.9548254620123</v>
      </c>
      <c r="K89">
        <f t="shared" si="12"/>
        <v>-7.2120933904598195</v>
      </c>
    </row>
    <row r="90" spans="5:11" ht="12.75">
      <c r="E90">
        <f t="shared" si="13"/>
        <v>2455997.5</v>
      </c>
      <c r="F90">
        <f t="shared" si="14"/>
        <v>435</v>
      </c>
      <c r="G90">
        <f t="shared" si="15"/>
        <v>70</v>
      </c>
      <c r="H90">
        <f t="shared" si="10"/>
        <v>-218.64102979423478</v>
      </c>
      <c r="I90">
        <f t="shared" si="16"/>
        <v>427.6239900002256</v>
      </c>
      <c r="J90">
        <f t="shared" si="11"/>
        <v>350.8829568788501</v>
      </c>
      <c r="K90">
        <f t="shared" si="12"/>
        <v>-6.85153940779048</v>
      </c>
    </row>
    <row r="91" spans="5:11" ht="12.75">
      <c r="E91">
        <f t="shared" si="13"/>
        <v>2456002.5</v>
      </c>
      <c r="F91">
        <f t="shared" si="14"/>
        <v>440</v>
      </c>
      <c r="G91">
        <f t="shared" si="15"/>
        <v>75</v>
      </c>
      <c r="H91">
        <f t="shared" si="10"/>
        <v>-218.64102979423478</v>
      </c>
      <c r="I91">
        <f t="shared" si="16"/>
        <v>432.6239900002256</v>
      </c>
      <c r="J91">
        <f t="shared" si="11"/>
        <v>355.8110882956879</v>
      </c>
      <c r="K91">
        <f t="shared" si="12"/>
        <v>-6.440328398580454</v>
      </c>
    </row>
    <row r="92" spans="5:11" ht="12.75">
      <c r="E92">
        <f t="shared" si="13"/>
        <v>2456007.5</v>
      </c>
      <c r="F92">
        <f t="shared" si="14"/>
        <v>445</v>
      </c>
      <c r="G92">
        <f t="shared" si="15"/>
        <v>80</v>
      </c>
      <c r="H92">
        <f t="shared" si="10"/>
        <v>-218.64102979423478</v>
      </c>
      <c r="I92">
        <f t="shared" si="16"/>
        <v>437.6239900002256</v>
      </c>
      <c r="J92">
        <f t="shared" si="11"/>
        <v>0.7392197125256583</v>
      </c>
      <c r="K92">
        <f t="shared" si="12"/>
        <v>-5.981500661625034</v>
      </c>
    </row>
    <row r="93" spans="5:11" ht="12.75">
      <c r="E93">
        <f t="shared" si="13"/>
        <v>2456012.5</v>
      </c>
      <c r="F93">
        <f t="shared" si="14"/>
        <v>450</v>
      </c>
      <c r="G93">
        <f t="shared" si="15"/>
        <v>85</v>
      </c>
      <c r="H93">
        <f t="shared" si="10"/>
        <v>-218.64102979423478</v>
      </c>
      <c r="I93">
        <f t="shared" si="16"/>
        <v>442.6239900002256</v>
      </c>
      <c r="J93">
        <f t="shared" si="11"/>
        <v>5.66735112936346</v>
      </c>
      <c r="K93">
        <f t="shared" si="12"/>
        <v>-5.478448551177057</v>
      </c>
    </row>
    <row r="94" spans="5:11" ht="12.75">
      <c r="E94">
        <f t="shared" si="13"/>
        <v>2456017.5</v>
      </c>
      <c r="F94">
        <f t="shared" si="14"/>
        <v>455</v>
      </c>
      <c r="G94">
        <f t="shared" si="15"/>
        <v>90</v>
      </c>
      <c r="H94">
        <f t="shared" si="10"/>
        <v>-218.64102979423478</v>
      </c>
      <c r="I94">
        <f t="shared" si="16"/>
        <v>447.6239900002256</v>
      </c>
      <c r="J94">
        <f t="shared" si="11"/>
        <v>10.595482546201263</v>
      </c>
      <c r="K94">
        <f t="shared" si="12"/>
        <v>-4.934891395491624</v>
      </c>
    </row>
    <row r="95" spans="5:11" ht="12.75">
      <c r="E95">
        <f t="shared" si="13"/>
        <v>2456022.5</v>
      </c>
      <c r="F95">
        <f t="shared" si="14"/>
        <v>460</v>
      </c>
      <c r="G95">
        <f t="shared" si="15"/>
        <v>95</v>
      </c>
      <c r="H95">
        <f t="shared" si="10"/>
        <v>-218.64102979423478</v>
      </c>
      <c r="I95">
        <f t="shared" si="16"/>
        <v>452.6239900002256</v>
      </c>
      <c r="J95">
        <f t="shared" si="11"/>
        <v>15.523613963038985</v>
      </c>
      <c r="K95">
        <f t="shared" si="12"/>
        <v>-4.354847997880397</v>
      </c>
    </row>
    <row r="96" spans="5:11" ht="12.75">
      <c r="E96">
        <f t="shared" si="13"/>
        <v>2456027.5</v>
      </c>
      <c r="F96">
        <f t="shared" si="14"/>
        <v>465</v>
      </c>
      <c r="G96">
        <f t="shared" si="15"/>
        <v>100</v>
      </c>
      <c r="H96">
        <f t="shared" si="10"/>
        <v>-218.64102979423478</v>
      </c>
      <c r="I96">
        <f t="shared" si="16"/>
        <v>457.6239900002256</v>
      </c>
      <c r="J96">
        <f t="shared" si="11"/>
        <v>20.451745379876787</v>
      </c>
      <c r="K96">
        <f t="shared" si="12"/>
        <v>-3.7426069235896033</v>
      </c>
    </row>
    <row r="97" spans="5:11" ht="12.75">
      <c r="E97">
        <f t="shared" si="13"/>
        <v>2456032.5</v>
      </c>
      <c r="F97">
        <f t="shared" si="14"/>
        <v>470</v>
      </c>
      <c r="G97">
        <f t="shared" si="15"/>
        <v>105</v>
      </c>
      <c r="H97">
        <f t="shared" si="10"/>
        <v>-218.64102979423478</v>
      </c>
      <c r="I97">
        <f t="shared" si="16"/>
        <v>462.6239900002256</v>
      </c>
      <c r="J97">
        <f t="shared" si="11"/>
        <v>25.37987679671459</v>
      </c>
      <c r="K97">
        <f t="shared" si="12"/>
        <v>-3.1026947921865835</v>
      </c>
    </row>
    <row r="98" spans="5:11" ht="12.75">
      <c r="E98">
        <f t="shared" si="13"/>
        <v>2456037.5</v>
      </c>
      <c r="F98">
        <f t="shared" si="14"/>
        <v>475</v>
      </c>
      <c r="G98">
        <f t="shared" si="15"/>
        <v>110</v>
      </c>
      <c r="H98">
        <f t="shared" si="10"/>
        <v>-218.64102979423478</v>
      </c>
      <c r="I98">
        <f t="shared" si="16"/>
        <v>467.6239900002256</v>
      </c>
      <c r="J98">
        <f t="shared" si="11"/>
        <v>30.308008213552313</v>
      </c>
      <c r="K98">
        <f t="shared" si="12"/>
        <v>-2.439842809885726</v>
      </c>
    </row>
    <row r="99" spans="5:11" ht="12.75">
      <c r="E99">
        <f t="shared" si="13"/>
        <v>2456042.5</v>
      </c>
      <c r="F99">
        <f t="shared" si="14"/>
        <v>480</v>
      </c>
      <c r="G99">
        <f t="shared" si="15"/>
        <v>115</v>
      </c>
      <c r="H99">
        <f t="shared" si="10"/>
        <v>-218.64102979423478</v>
      </c>
      <c r="I99">
        <f t="shared" si="16"/>
        <v>472.6239900002256</v>
      </c>
      <c r="J99">
        <f aca="true" t="shared" si="17" ref="J99:J130">lSun(E99,jdSpr)</f>
        <v>35.23613963039011</v>
      </c>
      <c r="K99">
        <f aca="true" t="shared" si="18" ref="K99:K130">IF(ABS(H99)&gt;deltajd,corr(E99,jdSpr,xecl,yecl)/60,"")</f>
        <v>-1.7589517892579456</v>
      </c>
    </row>
    <row r="100" spans="5:11" ht="12.75">
      <c r="E100">
        <f t="shared" si="13"/>
        <v>2456047.5</v>
      </c>
      <c r="F100">
        <f t="shared" si="14"/>
        <v>485</v>
      </c>
      <c r="G100">
        <f t="shared" si="15"/>
        <v>120</v>
      </c>
      <c r="H100">
        <f t="shared" si="10"/>
        <v>-218.64102979423478</v>
      </c>
      <c r="I100">
        <f aca="true" t="shared" si="19" ref="I100:I131">I99+deltat</f>
        <v>477.6239900002256</v>
      </c>
      <c r="J100">
        <f t="shared" si="17"/>
        <v>40.16427104722791</v>
      </c>
      <c r="K100">
        <f t="shared" si="18"/>
        <v>-1.0650559149514547</v>
      </c>
    </row>
    <row r="101" spans="5:11" ht="12.75">
      <c r="E101">
        <f t="shared" si="13"/>
        <v>2456052.5</v>
      </c>
      <c r="F101">
        <f t="shared" si="14"/>
        <v>490</v>
      </c>
      <c r="G101">
        <f t="shared" si="15"/>
        <v>125</v>
      </c>
      <c r="H101">
        <f t="shared" si="10"/>
        <v>-218.64102979423478</v>
      </c>
      <c r="I101">
        <f t="shared" si="19"/>
        <v>482.6239900002256</v>
      </c>
      <c r="J101">
        <f t="shared" si="17"/>
        <v>45.092402464065714</v>
      </c>
      <c r="K101">
        <f t="shared" si="18"/>
        <v>-0.3632855233226732</v>
      </c>
    </row>
    <row r="102" spans="5:11" ht="12.75">
      <c r="E102">
        <f t="shared" si="13"/>
        <v>2456057.5</v>
      </c>
      <c r="F102">
        <f t="shared" si="14"/>
        <v>495</v>
      </c>
      <c r="G102">
        <f t="shared" si="15"/>
        <v>130</v>
      </c>
      <c r="H102">
        <f t="shared" si="10"/>
        <v>-218.64102979423478</v>
      </c>
      <c r="I102">
        <f t="shared" si="19"/>
        <v>487.6239900002256</v>
      </c>
      <c r="J102">
        <f t="shared" si="17"/>
        <v>50.02053388090352</v>
      </c>
      <c r="K102">
        <f t="shared" si="18"/>
        <v>0.3411708288328602</v>
      </c>
    </row>
    <row r="103" spans="5:11" ht="12.75">
      <c r="E103">
        <f t="shared" si="13"/>
        <v>2456062.5</v>
      </c>
      <c r="F103">
        <f t="shared" si="14"/>
        <v>500</v>
      </c>
      <c r="G103">
        <f t="shared" si="15"/>
        <v>135</v>
      </c>
      <c r="H103">
        <f t="shared" si="10"/>
        <v>-218.64102979423478</v>
      </c>
      <c r="I103">
        <f t="shared" si="19"/>
        <v>492.6239900002256</v>
      </c>
      <c r="J103">
        <f t="shared" si="17"/>
        <v>54.94866529774132</v>
      </c>
      <c r="K103">
        <f t="shared" si="18"/>
        <v>1.0431047260038333</v>
      </c>
    </row>
    <row r="104" spans="5:11" ht="12.75">
      <c r="E104">
        <f t="shared" si="13"/>
        <v>2456067.5</v>
      </c>
      <c r="F104">
        <f t="shared" si="14"/>
        <v>505</v>
      </c>
      <c r="G104">
        <f t="shared" si="15"/>
        <v>140</v>
      </c>
      <c r="H104">
        <f t="shared" si="10"/>
        <v>-218.64102979423478</v>
      </c>
      <c r="I104">
        <f t="shared" si="19"/>
        <v>497.6239900002256</v>
      </c>
      <c r="J104">
        <f t="shared" si="17"/>
        <v>59.876796714579044</v>
      </c>
      <c r="K104">
        <f t="shared" si="18"/>
        <v>1.7373264025124113</v>
      </c>
    </row>
    <row r="105" spans="5:11" ht="12.75">
      <c r="E105">
        <f t="shared" si="13"/>
        <v>2456072.5</v>
      </c>
      <c r="F105">
        <f t="shared" si="14"/>
        <v>510</v>
      </c>
      <c r="G105">
        <f t="shared" si="15"/>
        <v>145</v>
      </c>
      <c r="H105">
        <f t="shared" si="10"/>
        <v>-218.64102979423478</v>
      </c>
      <c r="I105">
        <f t="shared" si="19"/>
        <v>502.6239900002256</v>
      </c>
      <c r="J105">
        <f t="shared" si="17"/>
        <v>64.80492813141684</v>
      </c>
      <c r="K105">
        <f t="shared" si="18"/>
        <v>2.4187031131755385</v>
      </c>
    </row>
    <row r="106" spans="5:11" ht="12.75">
      <c r="E106">
        <f t="shared" si="13"/>
        <v>2456077.5</v>
      </c>
      <c r="F106">
        <f t="shared" si="14"/>
        <v>515</v>
      </c>
      <c r="G106">
        <f t="shared" si="15"/>
        <v>150</v>
      </c>
      <c r="H106">
        <f t="shared" si="10"/>
        <v>-218.64102979423478</v>
      </c>
      <c r="I106">
        <f t="shared" si="19"/>
        <v>507.6239900002256</v>
      </c>
      <c r="J106">
        <f t="shared" si="17"/>
        <v>69.73305954825464</v>
      </c>
      <c r="K106">
        <f t="shared" si="18"/>
        <v>3.0821970823836793</v>
      </c>
    </row>
    <row r="107" spans="5:11" ht="12.75">
      <c r="E107">
        <f t="shared" si="13"/>
        <v>2456082.5</v>
      </c>
      <c r="F107">
        <f t="shared" si="14"/>
        <v>520</v>
      </c>
      <c r="G107">
        <f t="shared" si="15"/>
        <v>155</v>
      </c>
      <c r="H107">
        <f t="shared" si="10"/>
        <v>-218.64102979423478</v>
      </c>
      <c r="I107">
        <f t="shared" si="19"/>
        <v>512.6239900002256</v>
      </c>
      <c r="J107">
        <f t="shared" si="17"/>
        <v>74.66119096509244</v>
      </c>
      <c r="K107">
        <f t="shared" si="18"/>
        <v>3.722902751019774</v>
      </c>
    </row>
    <row r="108" spans="5:11" ht="12.75">
      <c r="E108">
        <f t="shared" si="13"/>
        <v>2456087.5</v>
      </c>
      <c r="F108">
        <f t="shared" si="14"/>
        <v>525</v>
      </c>
      <c r="G108">
        <f t="shared" si="15"/>
        <v>160</v>
      </c>
      <c r="H108">
        <f t="shared" si="10"/>
        <v>-218.64102979423478</v>
      </c>
      <c r="I108">
        <f t="shared" si="19"/>
        <v>517.6239900002256</v>
      </c>
      <c r="J108">
        <f t="shared" si="17"/>
        <v>79.58932238193017</v>
      </c>
      <c r="K108">
        <f t="shared" si="18"/>
        <v>4.336083045832225</v>
      </c>
    </row>
    <row r="109" spans="5:11" ht="12.75">
      <c r="E109">
        <f t="shared" si="13"/>
        <v>2456092.5</v>
      </c>
      <c r="F109">
        <f t="shared" si="14"/>
        <v>530</v>
      </c>
      <c r="G109">
        <f t="shared" si="15"/>
        <v>165</v>
      </c>
      <c r="H109">
        <f t="shared" si="10"/>
        <v>-218.64102979423478</v>
      </c>
      <c r="I109">
        <f t="shared" si="19"/>
        <v>522.6239900002256</v>
      </c>
      <c r="J109">
        <f t="shared" si="17"/>
        <v>84.51745379876797</v>
      </c>
      <c r="K109">
        <f t="shared" si="18"/>
        <v>4.917204403103498</v>
      </c>
    </row>
    <row r="110" spans="5:11" ht="12.75">
      <c r="E110">
        <f t="shared" si="13"/>
        <v>2456097.5</v>
      </c>
      <c r="F110">
        <f t="shared" si="14"/>
        <v>535</v>
      </c>
      <c r="G110">
        <f t="shared" si="15"/>
        <v>170</v>
      </c>
      <c r="H110">
        <f t="shared" si="10"/>
        <v>-218.64102979423478</v>
      </c>
      <c r="I110">
        <f t="shared" si="19"/>
        <v>527.6239900002256</v>
      </c>
      <c r="J110">
        <f t="shared" si="17"/>
        <v>89.44558521560577</v>
      </c>
      <c r="K110">
        <f t="shared" si="18"/>
        <v>5.461970287665852</v>
      </c>
    </row>
    <row r="111" spans="5:11" ht="12.75">
      <c r="E111">
        <f t="shared" si="13"/>
        <v>2456102.5</v>
      </c>
      <c r="F111">
        <f t="shared" si="14"/>
        <v>540</v>
      </c>
      <c r="G111">
        <f t="shared" si="15"/>
        <v>175</v>
      </c>
      <c r="H111">
        <f t="shared" si="10"/>
        <v>-218.64102979423478</v>
      </c>
      <c r="I111">
        <f t="shared" si="19"/>
        <v>532.6239900002256</v>
      </c>
      <c r="J111">
        <f t="shared" si="17"/>
        <v>94.3737166324435</v>
      </c>
      <c r="K111">
        <f t="shared" si="18"/>
        <v>5.966352959440702</v>
      </c>
    </row>
    <row r="112" spans="5:11" ht="12.75">
      <c r="E112">
        <f t="shared" si="13"/>
        <v>2456107.5</v>
      </c>
      <c r="F112">
        <f t="shared" si="14"/>
        <v>545</v>
      </c>
      <c r="G112">
        <f t="shared" si="15"/>
        <v>180</v>
      </c>
      <c r="H112">
        <f t="shared" si="10"/>
        <v>-218.64102979423478</v>
      </c>
      <c r="I112">
        <f t="shared" si="19"/>
        <v>537.6239900002256</v>
      </c>
      <c r="J112">
        <f t="shared" si="17"/>
        <v>99.3018480492813</v>
      </c>
      <c r="K112">
        <f t="shared" si="18"/>
        <v>6.426623252634794</v>
      </c>
    </row>
    <row r="113" spans="5:11" ht="12.75">
      <c r="E113">
        <f t="shared" si="13"/>
        <v>2456112.5</v>
      </c>
      <c r="F113">
        <f t="shared" si="14"/>
        <v>550</v>
      </c>
      <c r="G113">
        <f t="shared" si="15"/>
        <v>185</v>
      </c>
      <c r="H113">
        <f t="shared" si="10"/>
        <v>-218.64102979423478</v>
      </c>
      <c r="I113">
        <f t="shared" si="19"/>
        <v>542.6239900002256</v>
      </c>
      <c r="J113">
        <f t="shared" si="17"/>
        <v>104.2299794661191</v>
      </c>
      <c r="K113">
        <f t="shared" si="18"/>
        <v>6.839378147419945</v>
      </c>
    </row>
    <row r="114" spans="5:11" ht="12.75">
      <c r="E114">
        <f t="shared" si="13"/>
        <v>2456117.5</v>
      </c>
      <c r="F114">
        <f t="shared" si="14"/>
        <v>555</v>
      </c>
      <c r="G114">
        <f t="shared" si="15"/>
        <v>190</v>
      </c>
      <c r="H114">
        <f t="shared" si="10"/>
        <v>-218.64102979423478</v>
      </c>
      <c r="I114">
        <f t="shared" si="19"/>
        <v>547.6239900002256</v>
      </c>
      <c r="J114">
        <f t="shared" si="17"/>
        <v>109.15811088295682</v>
      </c>
      <c r="K114">
        <f t="shared" si="18"/>
        <v>7.201565930244573</v>
      </c>
    </row>
    <row r="115" spans="5:11" ht="12.75">
      <c r="E115">
        <f t="shared" si="13"/>
        <v>2456122.5</v>
      </c>
      <c r="F115">
        <f t="shared" si="14"/>
        <v>560</v>
      </c>
      <c r="G115">
        <f t="shared" si="15"/>
        <v>195</v>
      </c>
      <c r="H115">
        <f t="shared" si="10"/>
        <v>-218.64102979423478</v>
      </c>
      <c r="I115">
        <f t="shared" si="19"/>
        <v>552.6239900002256</v>
      </c>
      <c r="J115">
        <f t="shared" si="17"/>
        <v>114.08624229979463</v>
      </c>
      <c r="K115">
        <f t="shared" si="18"/>
        <v>7.510508756753535</v>
      </c>
    </row>
    <row r="116" spans="5:11" ht="12.75">
      <c r="E116">
        <f t="shared" si="13"/>
        <v>2456127.5</v>
      </c>
      <c r="F116">
        <f t="shared" si="14"/>
        <v>565</v>
      </c>
      <c r="G116">
        <f t="shared" si="15"/>
        <v>200</v>
      </c>
      <c r="H116">
        <f t="shared" si="10"/>
        <v>-218.64102979423478</v>
      </c>
      <c r="I116">
        <f t="shared" si="19"/>
        <v>557.6239900002256</v>
      </c>
      <c r="J116">
        <f t="shared" si="17"/>
        <v>119.01437371663243</v>
      </c>
      <c r="K116">
        <f t="shared" si="18"/>
        <v>7.763922450496754</v>
      </c>
    </row>
    <row r="117" spans="5:11" ht="12.75">
      <c r="E117">
        <f t="shared" si="13"/>
        <v>2456132.5</v>
      </c>
      <c r="F117">
        <f t="shared" si="14"/>
        <v>570</v>
      </c>
      <c r="G117">
        <f t="shared" si="15"/>
        <v>205</v>
      </c>
      <c r="H117">
        <f t="shared" si="10"/>
        <v>-218.64102979423478</v>
      </c>
      <c r="I117">
        <f t="shared" si="19"/>
        <v>562.6239900002256</v>
      </c>
      <c r="J117">
        <f t="shared" si="17"/>
        <v>123.94250513347023</v>
      </c>
      <c r="K117">
        <f t="shared" si="18"/>
        <v>7.959933391044472</v>
      </c>
    </row>
    <row r="118" spans="5:11" ht="12.75">
      <c r="E118">
        <f t="shared" si="13"/>
        <v>2456137.5</v>
      </c>
      <c r="F118">
        <f t="shared" si="14"/>
        <v>575</v>
      </c>
      <c r="G118">
        <f t="shared" si="15"/>
        <v>210</v>
      </c>
      <c r="H118">
        <f t="shared" si="10"/>
        <v>-218.64102979423478</v>
      </c>
      <c r="I118">
        <f t="shared" si="19"/>
        <v>567.6239900002256</v>
      </c>
      <c r="J118">
        <f t="shared" si="17"/>
        <v>128.87063655030803</v>
      </c>
      <c r="K118">
        <f t="shared" si="18"/>
        <v>8.097092366646361</v>
      </c>
    </row>
    <row r="119" spans="5:11" ht="12.75">
      <c r="E119">
        <f t="shared" si="13"/>
        <v>2456142.5</v>
      </c>
      <c r="F119">
        <f t="shared" si="14"/>
        <v>580</v>
      </c>
      <c r="G119">
        <f t="shared" si="15"/>
        <v>215</v>
      </c>
      <c r="H119">
        <f t="shared" si="10"/>
        <v>-218.64102979423478</v>
      </c>
      <c r="I119">
        <f t="shared" si="19"/>
        <v>572.6239900002256</v>
      </c>
      <c r="J119">
        <f t="shared" si="17"/>
        <v>133.79876796714584</v>
      </c>
      <c r="K119">
        <f t="shared" si="18"/>
        <v>8.174385289014548</v>
      </c>
    </row>
    <row r="120" spans="5:11" ht="12.75">
      <c r="E120">
        <f t="shared" si="13"/>
        <v>2456147.5</v>
      </c>
      <c r="F120">
        <f t="shared" si="14"/>
        <v>585</v>
      </c>
      <c r="G120">
        <f t="shared" si="15"/>
        <v>220</v>
      </c>
      <c r="H120">
        <f t="shared" si="10"/>
        <v>-218.64102979423478</v>
      </c>
      <c r="I120">
        <f t="shared" si="19"/>
        <v>577.6239900002256</v>
      </c>
      <c r="J120">
        <f t="shared" si="17"/>
        <v>138.72689938398355</v>
      </c>
      <c r="K120">
        <f t="shared" si="18"/>
        <v>8.191240691010517</v>
      </c>
    </row>
    <row r="121" spans="5:11" ht="12.75">
      <c r="E121">
        <f t="shared" si="13"/>
        <v>2456152.5</v>
      </c>
      <c r="F121">
        <f t="shared" si="14"/>
        <v>590</v>
      </c>
      <c r="G121">
        <f t="shared" si="15"/>
        <v>225</v>
      </c>
      <c r="H121">
        <f t="shared" si="10"/>
        <v>-218.64102979423478</v>
      </c>
      <c r="I121">
        <f t="shared" si="19"/>
        <v>582.6239900002256</v>
      </c>
      <c r="J121">
        <f t="shared" si="17"/>
        <v>143.65503080082135</v>
      </c>
      <c r="K121">
        <f t="shared" si="18"/>
        <v>8.147533951801567</v>
      </c>
    </row>
    <row r="122" spans="5:11" ht="12.75">
      <c r="E122">
        <f t="shared" si="13"/>
        <v>2456157.5</v>
      </c>
      <c r="F122">
        <f t="shared" si="14"/>
        <v>595</v>
      </c>
      <c r="G122">
        <f t="shared" si="15"/>
        <v>230</v>
      </c>
      <c r="H122">
        <f t="shared" si="10"/>
        <v>-218.64102979423478</v>
      </c>
      <c r="I122">
        <f t="shared" si="19"/>
        <v>587.6239900002256</v>
      </c>
      <c r="J122">
        <f t="shared" si="17"/>
        <v>148.58316221765915</v>
      </c>
      <c r="K122">
        <f t="shared" si="18"/>
        <v>8.043588218248034</v>
      </c>
    </row>
    <row r="123" spans="5:11" ht="12.75">
      <c r="E123">
        <f t="shared" si="13"/>
        <v>2456162.5</v>
      </c>
      <c r="F123">
        <f t="shared" si="14"/>
        <v>600</v>
      </c>
      <c r="G123">
        <f t="shared" si="15"/>
        <v>235</v>
      </c>
      <c r="H123">
        <f t="shared" si="10"/>
        <v>-218.64102979423478</v>
      </c>
      <c r="I123">
        <f t="shared" si="19"/>
        <v>592.6239900002256</v>
      </c>
      <c r="J123">
        <f t="shared" si="17"/>
        <v>153.51129363449695</v>
      </c>
      <c r="K123">
        <f t="shared" si="18"/>
        <v>7.880172015708974</v>
      </c>
    </row>
    <row r="124" spans="5:11" ht="12.75">
      <c r="E124">
        <f t="shared" si="13"/>
        <v>2456167.5</v>
      </c>
      <c r="F124">
        <f t="shared" si="14"/>
        <v>605</v>
      </c>
      <c r="G124">
        <f t="shared" si="15"/>
        <v>240</v>
      </c>
      <c r="H124">
        <f t="shared" si="10"/>
        <v>-218.64102979423478</v>
      </c>
      <c r="I124">
        <f t="shared" si="19"/>
        <v>597.6239900002256</v>
      </c>
      <c r="J124">
        <f t="shared" si="17"/>
        <v>158.43942505133475</v>
      </c>
      <c r="K124">
        <f t="shared" si="18"/>
        <v>7.658493565930837</v>
      </c>
    </row>
    <row r="125" spans="5:11" ht="12.75">
      <c r="E125">
        <f t="shared" si="13"/>
        <v>2456172.5</v>
      </c>
      <c r="F125">
        <f t="shared" si="14"/>
        <v>610</v>
      </c>
      <c r="G125">
        <f t="shared" si="15"/>
        <v>245</v>
      </c>
      <c r="H125">
        <f t="shared" si="10"/>
        <v>-218.64102979423478</v>
      </c>
      <c r="I125">
        <f t="shared" si="19"/>
        <v>602.6239900002256</v>
      </c>
      <c r="J125">
        <f t="shared" si="17"/>
        <v>163.3675564681724</v>
      </c>
      <c r="K125">
        <f t="shared" si="18"/>
        <v>7.380191854030054</v>
      </c>
    </row>
    <row r="126" spans="5:11" ht="12.75">
      <c r="E126">
        <f t="shared" si="13"/>
        <v>2456177.5</v>
      </c>
      <c r="F126">
        <f t="shared" si="14"/>
        <v>615</v>
      </c>
      <c r="G126">
        <f t="shared" si="15"/>
        <v>250</v>
      </c>
      <c r="H126">
        <f t="shared" si="10"/>
        <v>-218.64102979423478</v>
      </c>
      <c r="I126">
        <f t="shared" si="19"/>
        <v>607.6239900002256</v>
      </c>
      <c r="J126">
        <f t="shared" si="17"/>
        <v>168.2956878850102</v>
      </c>
      <c r="K126">
        <f t="shared" si="18"/>
        <v>7.047324510615871</v>
      </c>
    </row>
    <row r="127" spans="5:11" ht="12.75">
      <c r="E127">
        <f t="shared" si="13"/>
        <v>2456182.5</v>
      </c>
      <c r="F127">
        <f t="shared" si="14"/>
        <v>620</v>
      </c>
      <c r="G127">
        <f t="shared" si="15"/>
        <v>255</v>
      </c>
      <c r="H127">
        <f t="shared" si="10"/>
        <v>-218.64102979423478</v>
      </c>
      <c r="I127">
        <f t="shared" si="19"/>
        <v>612.6239900002256</v>
      </c>
      <c r="J127">
        <f t="shared" si="17"/>
        <v>173.223819301848</v>
      </c>
      <c r="K127">
        <f t="shared" si="18"/>
        <v>6.6623525986474785</v>
      </c>
    </row>
    <row r="128" spans="5:11" ht="12.75">
      <c r="E128">
        <f t="shared" si="13"/>
        <v>2456187.5</v>
      </c>
      <c r="F128">
        <f t="shared" si="14"/>
        <v>625</v>
      </c>
      <c r="G128">
        <f t="shared" si="15"/>
        <v>260</v>
      </c>
      <c r="H128">
        <f t="shared" si="10"/>
        <v>-218.64102979423478</v>
      </c>
      <c r="I128">
        <f t="shared" si="19"/>
        <v>617.6239900002256</v>
      </c>
      <c r="J128">
        <f t="shared" si="17"/>
        <v>178.1519507186858</v>
      </c>
      <c r="K128">
        <f t="shared" si="18"/>
        <v>6.228122417503937</v>
      </c>
    </row>
    <row r="129" spans="5:11" ht="12.75">
      <c r="E129">
        <f t="shared" si="13"/>
        <v>2456192.5</v>
      </c>
      <c r="F129">
        <f t="shared" si="14"/>
        <v>630</v>
      </c>
      <c r="G129">
        <f t="shared" si="15"/>
        <v>265</v>
      </c>
      <c r="H129">
        <f t="shared" si="10"/>
        <v>-218.64102979423478</v>
      </c>
      <c r="I129">
        <f t="shared" si="19"/>
        <v>622.6239900002256</v>
      </c>
      <c r="J129">
        <f t="shared" si="17"/>
        <v>183.0800821355236</v>
      </c>
      <c r="K129">
        <f t="shared" si="18"/>
        <v>5.747844458799132</v>
      </c>
    </row>
    <row r="130" spans="5:11" ht="12.75">
      <c r="E130">
        <f t="shared" si="13"/>
        <v>2456197.5</v>
      </c>
      <c r="F130">
        <f t="shared" si="14"/>
        <v>635</v>
      </c>
      <c r="G130">
        <f t="shared" si="15"/>
        <v>270</v>
      </c>
      <c r="H130">
        <f t="shared" si="10"/>
        <v>-218.64102979423478</v>
      </c>
      <c r="I130">
        <f t="shared" si="19"/>
        <v>627.6239900002256</v>
      </c>
      <c r="J130">
        <f t="shared" si="17"/>
        <v>188.0082135523614</v>
      </c>
      <c r="K130">
        <f t="shared" si="18"/>
        <v>5.2250696695324175</v>
      </c>
    </row>
    <row r="131" spans="5:11" ht="12.75">
      <c r="E131">
        <f t="shared" si="13"/>
        <v>2456202.5</v>
      </c>
      <c r="F131">
        <f t="shared" si="14"/>
        <v>640</v>
      </c>
      <c r="G131">
        <f t="shared" si="15"/>
        <v>275</v>
      </c>
      <c r="H131">
        <f aca="true" t="shared" si="20" ref="H131:H194">jdAnfang-jdKonj+D131</f>
        <v>-218.64102979423478</v>
      </c>
      <c r="I131">
        <f t="shared" si="19"/>
        <v>632.6239900002256</v>
      </c>
      <c r="J131">
        <f aca="true" t="shared" si="21" ref="J131:J162">lSun(E131,jdSpr)</f>
        <v>192.93634496919913</v>
      </c>
      <c r="K131">
        <f aca="true" t="shared" si="22" ref="K131:K162">IF(ABS(H131)&gt;deltajd,corr(E131,jdSpr,xecl,yecl)/60,"")</f>
        <v>4.663663198073901</v>
      </c>
    </row>
    <row r="132" spans="5:11" ht="12.75">
      <c r="E132">
        <f aca="true" t="shared" si="23" ref="E132:E195">E131+deltat</f>
        <v>2456207.5</v>
      </c>
      <c r="F132">
        <f aca="true" t="shared" si="24" ref="F132:F195">F131+deltat</f>
        <v>645</v>
      </c>
      <c r="G132">
        <f aca="true" t="shared" si="25" ref="G132:G195">MOD(G131+deltat,365)</f>
        <v>280</v>
      </c>
      <c r="H132">
        <f t="shared" si="20"/>
        <v>-218.64102979423478</v>
      </c>
      <c r="I132">
        <f aca="true" t="shared" si="26" ref="I132:I163">I131+deltat</f>
        <v>637.6239900002256</v>
      </c>
      <c r="J132">
        <f t="shared" si="21"/>
        <v>197.86447638603696</v>
      </c>
      <c r="K132">
        <f t="shared" si="22"/>
        <v>4.067775817094072</v>
      </c>
    </row>
    <row r="133" spans="5:11" ht="12.75">
      <c r="E133">
        <f t="shared" si="23"/>
        <v>2456212.5</v>
      </c>
      <c r="F133">
        <f t="shared" si="24"/>
        <v>650</v>
      </c>
      <c r="G133">
        <f t="shared" si="25"/>
        <v>285</v>
      </c>
      <c r="H133">
        <f t="shared" si="20"/>
        <v>-218.64102979423478</v>
      </c>
      <c r="I133">
        <f t="shared" si="26"/>
        <v>642.6239900002256</v>
      </c>
      <c r="J133">
        <f t="shared" si="21"/>
        <v>202.79260780287476</v>
      </c>
      <c r="K133">
        <f t="shared" si="22"/>
        <v>3.4418132347231802</v>
      </c>
    </row>
    <row r="134" spans="5:11" ht="12.75">
      <c r="E134">
        <f t="shared" si="23"/>
        <v>2456217.5</v>
      </c>
      <c r="F134">
        <f t="shared" si="24"/>
        <v>655</v>
      </c>
      <c r="G134">
        <f t="shared" si="25"/>
        <v>290</v>
      </c>
      <c r="H134">
        <f t="shared" si="20"/>
        <v>-218.64102979423478</v>
      </c>
      <c r="I134">
        <f t="shared" si="26"/>
        <v>647.6239900002256</v>
      </c>
      <c r="J134">
        <f t="shared" si="21"/>
        <v>207.72073921971256</v>
      </c>
      <c r="K134">
        <f t="shared" si="22"/>
        <v>2.7904035208388676</v>
      </c>
    </row>
    <row r="135" spans="5:11" ht="12.75">
      <c r="E135">
        <f t="shared" si="23"/>
        <v>2456222.5</v>
      </c>
      <c r="F135">
        <f t="shared" si="24"/>
        <v>660</v>
      </c>
      <c r="G135">
        <f t="shared" si="25"/>
        <v>295</v>
      </c>
      <c r="H135">
        <f t="shared" si="20"/>
        <v>-218.64102979423478</v>
      </c>
      <c r="I135">
        <f t="shared" si="26"/>
        <v>652.6239900002256</v>
      </c>
      <c r="J135">
        <f t="shared" si="21"/>
        <v>212.64887063655036</v>
      </c>
      <c r="K135">
        <f t="shared" si="22"/>
        <v>2.118362889316738</v>
      </c>
    </row>
    <row r="136" spans="5:11" ht="12.75">
      <c r="E136">
        <f t="shared" si="23"/>
        <v>2456227.5</v>
      </c>
      <c r="F136">
        <f t="shared" si="24"/>
        <v>665</v>
      </c>
      <c r="G136">
        <f t="shared" si="25"/>
        <v>300</v>
      </c>
      <c r="H136">
        <f t="shared" si="20"/>
        <v>-218.64102979423478</v>
      </c>
      <c r="I136">
        <f t="shared" si="26"/>
        <v>657.6239900002256</v>
      </c>
      <c r="J136">
        <f t="shared" si="21"/>
        <v>217.57700205338816</v>
      </c>
      <c r="K136">
        <f t="shared" si="22"/>
        <v>1.4306600892336403</v>
      </c>
    </row>
    <row r="137" spans="5:11" ht="12.75">
      <c r="E137">
        <f t="shared" si="23"/>
        <v>2456232.5</v>
      </c>
      <c r="F137">
        <f t="shared" si="24"/>
        <v>670</v>
      </c>
      <c r="G137">
        <f t="shared" si="25"/>
        <v>305</v>
      </c>
      <c r="H137">
        <f t="shared" si="20"/>
        <v>-218.64102979423478</v>
      </c>
      <c r="I137">
        <f t="shared" si="26"/>
        <v>662.6239900002256</v>
      </c>
      <c r="J137">
        <f t="shared" si="21"/>
        <v>222.50513347022596</v>
      </c>
      <c r="K137">
        <f t="shared" si="22"/>
        <v>0.7323796682981291</v>
      </c>
    </row>
    <row r="138" spans="5:11" ht="12.75">
      <c r="E138">
        <f t="shared" si="23"/>
        <v>2456237.5</v>
      </c>
      <c r="F138">
        <f t="shared" si="24"/>
        <v>675</v>
      </c>
      <c r="G138">
        <f t="shared" si="25"/>
        <v>310</v>
      </c>
      <c r="H138">
        <f t="shared" si="20"/>
        <v>-218.64102979423478</v>
      </c>
      <c r="I138">
        <f t="shared" si="26"/>
        <v>667.6239900002256</v>
      </c>
      <c r="J138">
        <f t="shared" si="21"/>
        <v>227.4332648870636</v>
      </c>
      <c r="K138">
        <f t="shared" si="22"/>
        <v>0.02868438012087996</v>
      </c>
    </row>
    <row r="139" spans="5:11" ht="12.75">
      <c r="E139">
        <f t="shared" si="23"/>
        <v>2456242.5</v>
      </c>
      <c r="F139">
        <f t="shared" si="24"/>
        <v>680</v>
      </c>
      <c r="G139">
        <f t="shared" si="25"/>
        <v>315</v>
      </c>
      <c r="H139">
        <f t="shared" si="20"/>
        <v>-218.64102979423478</v>
      </c>
      <c r="I139">
        <f t="shared" si="26"/>
        <v>672.6239900002256</v>
      </c>
      <c r="J139">
        <f t="shared" si="21"/>
        <v>232.3613963039014</v>
      </c>
      <c r="K139">
        <f t="shared" si="22"/>
        <v>-0.6752229867322319</v>
      </c>
    </row>
    <row r="140" spans="5:11" ht="12.75">
      <c r="E140">
        <f t="shared" si="23"/>
        <v>2456247.5</v>
      </c>
      <c r="F140">
        <f t="shared" si="24"/>
        <v>685</v>
      </c>
      <c r="G140">
        <f t="shared" si="25"/>
        <v>320</v>
      </c>
      <c r="H140">
        <f t="shared" si="20"/>
        <v>-218.64102979423478</v>
      </c>
      <c r="I140">
        <f t="shared" si="26"/>
        <v>677.6239900002256</v>
      </c>
      <c r="J140">
        <f t="shared" si="21"/>
        <v>237.2895277207392</v>
      </c>
      <c r="K140">
        <f t="shared" si="22"/>
        <v>-1.3741380756863253</v>
      </c>
    </row>
    <row r="141" spans="5:11" ht="12.75">
      <c r="E141">
        <f t="shared" si="23"/>
        <v>2456252.5</v>
      </c>
      <c r="F141">
        <f t="shared" si="24"/>
        <v>690</v>
      </c>
      <c r="G141">
        <f t="shared" si="25"/>
        <v>325</v>
      </c>
      <c r="H141">
        <f t="shared" si="20"/>
        <v>-218.64102979423478</v>
      </c>
      <c r="I141">
        <f t="shared" si="26"/>
        <v>682.6239900002256</v>
      </c>
      <c r="J141">
        <f t="shared" si="21"/>
        <v>242.21765913757702</v>
      </c>
      <c r="K141">
        <f t="shared" si="22"/>
        <v>-2.0628934406969917</v>
      </c>
    </row>
    <row r="142" spans="5:11" ht="12.75">
      <c r="E142">
        <f t="shared" si="23"/>
        <v>2456257.5</v>
      </c>
      <c r="F142">
        <f t="shared" si="24"/>
        <v>695</v>
      </c>
      <c r="G142">
        <f t="shared" si="25"/>
        <v>330</v>
      </c>
      <c r="H142">
        <f t="shared" si="20"/>
        <v>-218.64102979423478</v>
      </c>
      <c r="I142">
        <f t="shared" si="26"/>
        <v>687.6239900002256</v>
      </c>
      <c r="J142">
        <f t="shared" si="21"/>
        <v>247.14579055441482</v>
      </c>
      <c r="K142">
        <f t="shared" si="22"/>
        <v>-2.7363967518908</v>
      </c>
    </row>
    <row r="143" spans="5:11" ht="12.75">
      <c r="E143">
        <f t="shared" si="23"/>
        <v>2456262.5</v>
      </c>
      <c r="F143">
        <f t="shared" si="24"/>
        <v>700</v>
      </c>
      <c r="G143">
        <f t="shared" si="25"/>
        <v>335</v>
      </c>
      <c r="H143">
        <f t="shared" si="20"/>
        <v>-218.64102979423478</v>
      </c>
      <c r="I143">
        <f t="shared" si="26"/>
        <v>692.6239900002256</v>
      </c>
      <c r="J143">
        <f t="shared" si="21"/>
        <v>252.07392197125262</v>
      </c>
      <c r="K143">
        <f t="shared" si="22"/>
        <v>-3.3896684458324655</v>
      </c>
    </row>
    <row r="144" spans="5:11" ht="12.75">
      <c r="E144">
        <f t="shared" si="23"/>
        <v>2456267.5</v>
      </c>
      <c r="F144">
        <f t="shared" si="24"/>
        <v>705</v>
      </c>
      <c r="G144">
        <f t="shared" si="25"/>
        <v>340</v>
      </c>
      <c r="H144">
        <f t="shared" si="20"/>
        <v>-218.64102979423478</v>
      </c>
      <c r="I144">
        <f t="shared" si="26"/>
        <v>697.6239900002256</v>
      </c>
      <c r="J144">
        <f t="shared" si="21"/>
        <v>257.0020533880903</v>
      </c>
      <c r="K144">
        <f t="shared" si="22"/>
        <v>-4.0178785420506316</v>
      </c>
    </row>
    <row r="145" spans="5:11" ht="12.75">
      <c r="E145">
        <f t="shared" si="23"/>
        <v>2456272.5</v>
      </c>
      <c r="F145">
        <f t="shared" si="24"/>
        <v>710</v>
      </c>
      <c r="G145">
        <f t="shared" si="25"/>
        <v>345</v>
      </c>
      <c r="H145">
        <f t="shared" si="20"/>
        <v>-218.64102979423478</v>
      </c>
      <c r="I145">
        <f t="shared" si="26"/>
        <v>702.6239900002256</v>
      </c>
      <c r="J145">
        <f t="shared" si="21"/>
        <v>261.9301848049281</v>
      </c>
      <c r="K145">
        <f t="shared" si="22"/>
        <v>-4.6163823536183095</v>
      </c>
    </row>
    <row r="146" spans="5:11" ht="12.75">
      <c r="E146">
        <f t="shared" si="23"/>
        <v>2456277.5</v>
      </c>
      <c r="F146">
        <f t="shared" si="24"/>
        <v>715</v>
      </c>
      <c r="G146">
        <f t="shared" si="25"/>
        <v>350</v>
      </c>
      <c r="H146">
        <f t="shared" si="20"/>
        <v>-218.64102979423478</v>
      </c>
      <c r="I146">
        <f t="shared" si="26"/>
        <v>707.6239900002256</v>
      </c>
      <c r="J146">
        <f t="shared" si="21"/>
        <v>266.8583162217659</v>
      </c>
      <c r="K146">
        <f t="shared" si="22"/>
        <v>-5.180754827760816</v>
      </c>
    </row>
    <row r="147" spans="5:11" ht="12.75">
      <c r="E147">
        <f t="shared" si="23"/>
        <v>2456282.5</v>
      </c>
      <c r="F147">
        <f t="shared" si="24"/>
        <v>720</v>
      </c>
      <c r="G147">
        <f t="shared" si="25"/>
        <v>355</v>
      </c>
      <c r="H147">
        <f t="shared" si="20"/>
        <v>-218.64102979423478</v>
      </c>
      <c r="I147">
        <f t="shared" si="26"/>
        <v>712.6239900002256</v>
      </c>
      <c r="J147">
        <f t="shared" si="21"/>
        <v>271.78644763860376</v>
      </c>
      <c r="K147">
        <f t="shared" si="22"/>
        <v>-5.706823262593237</v>
      </c>
    </row>
    <row r="148" spans="5:11" ht="12.75">
      <c r="E148">
        <f t="shared" si="23"/>
        <v>2456287.5</v>
      </c>
      <c r="F148">
        <f t="shared" si="24"/>
        <v>725</v>
      </c>
      <c r="G148">
        <f t="shared" si="25"/>
        <v>360</v>
      </c>
      <c r="H148">
        <f t="shared" si="20"/>
        <v>-218.64102979423478</v>
      </c>
      <c r="I148">
        <f t="shared" si="26"/>
        <v>717.6239900002256</v>
      </c>
      <c r="J148">
        <f t="shared" si="21"/>
        <v>276.71457905544156</v>
      </c>
      <c r="K148">
        <f t="shared" si="22"/>
        <v>-6.190698158095276</v>
      </c>
    </row>
    <row r="149" spans="5:11" ht="12.75">
      <c r="E149">
        <f t="shared" si="23"/>
        <v>2456292.5</v>
      </c>
      <c r="F149">
        <f t="shared" si="24"/>
        <v>730</v>
      </c>
      <c r="G149">
        <f t="shared" si="25"/>
        <v>0</v>
      </c>
      <c r="H149">
        <f t="shared" si="20"/>
        <v>-218.64102979423478</v>
      </c>
      <c r="I149">
        <f t="shared" si="26"/>
        <v>722.6239900002256</v>
      </c>
      <c r="J149">
        <f t="shared" si="21"/>
        <v>281.64271047227936</v>
      </c>
      <c r="K149">
        <f t="shared" si="22"/>
        <v>-6.62880197322617</v>
      </c>
    </row>
    <row r="150" spans="5:11" ht="12.75">
      <c r="E150">
        <f t="shared" si="23"/>
        <v>2456297.5</v>
      </c>
      <c r="F150">
        <f t="shared" si="24"/>
        <v>735</v>
      </c>
      <c r="G150">
        <f t="shared" si="25"/>
        <v>5</v>
      </c>
      <c r="H150">
        <f t="shared" si="20"/>
        <v>-218.64102979423478</v>
      </c>
      <c r="I150">
        <f t="shared" si="26"/>
        <v>727.6239900002256</v>
      </c>
      <c r="J150">
        <f t="shared" si="21"/>
        <v>286.570841889117</v>
      </c>
      <c r="K150">
        <f t="shared" si="22"/>
        <v>-7.017895576563064</v>
      </c>
    </row>
    <row r="151" spans="5:11" ht="12.75">
      <c r="E151">
        <f t="shared" si="23"/>
        <v>2456302.5</v>
      </c>
      <c r="F151">
        <f t="shared" si="24"/>
        <v>740</v>
      </c>
      <c r="G151">
        <f t="shared" si="25"/>
        <v>10</v>
      </c>
      <c r="H151">
        <f t="shared" si="20"/>
        <v>-218.64102979423478</v>
      </c>
      <c r="I151">
        <f t="shared" si="26"/>
        <v>732.6239900002256</v>
      </c>
      <c r="J151">
        <f t="shared" si="21"/>
        <v>291.4989733059548</v>
      </c>
      <c r="K151">
        <f t="shared" si="22"/>
        <v>-7.355102194899568</v>
      </c>
    </row>
    <row r="152" spans="5:11" ht="12.75">
      <c r="E152">
        <f t="shared" si="23"/>
        <v>2456307.5</v>
      </c>
      <c r="F152">
        <f t="shared" si="24"/>
        <v>745</v>
      </c>
      <c r="G152">
        <f t="shared" si="25"/>
        <v>15</v>
      </c>
      <c r="H152">
        <f t="shared" si="20"/>
        <v>-218.64102979423478</v>
      </c>
      <c r="I152">
        <f t="shared" si="26"/>
        <v>737.6239900002256</v>
      </c>
      <c r="J152">
        <f t="shared" si="21"/>
        <v>296.4271047227926</v>
      </c>
      <c r="K152">
        <f t="shared" si="22"/>
        <v>-7.6379286827397275</v>
      </c>
    </row>
    <row r="153" spans="5:11" ht="12.75">
      <c r="E153">
        <f t="shared" si="23"/>
        <v>2456312.5</v>
      </c>
      <c r="F153">
        <f t="shared" si="24"/>
        <v>750</v>
      </c>
      <c r="G153">
        <f t="shared" si="25"/>
        <v>20</v>
      </c>
      <c r="H153">
        <f t="shared" si="20"/>
        <v>-218.64102979423478</v>
      </c>
      <c r="I153">
        <f t="shared" si="26"/>
        <v>742.6239900002256</v>
      </c>
      <c r="J153">
        <f t="shared" si="21"/>
        <v>301.3552361396304</v>
      </c>
      <c r="K153">
        <f t="shared" si="22"/>
        <v>-7.864283955431146</v>
      </c>
    </row>
    <row r="154" spans="5:11" ht="12.75">
      <c r="E154">
        <f t="shared" si="23"/>
        <v>2456317.5</v>
      </c>
      <c r="F154">
        <f t="shared" si="24"/>
        <v>755</v>
      </c>
      <c r="G154">
        <f t="shared" si="25"/>
        <v>25</v>
      </c>
      <c r="H154">
        <f t="shared" si="20"/>
        <v>-218.64102979423478</v>
      </c>
      <c r="I154">
        <f t="shared" si="26"/>
        <v>747.6239900002256</v>
      </c>
      <c r="J154">
        <f t="shared" si="21"/>
        <v>306.2833675564682</v>
      </c>
      <c r="K154">
        <f t="shared" si="22"/>
        <v>-8.032494449651203</v>
      </c>
    </row>
    <row r="155" spans="5:11" ht="12.75">
      <c r="E155">
        <f t="shared" si="23"/>
        <v>2456322.5</v>
      </c>
      <c r="F155">
        <f t="shared" si="24"/>
        <v>760</v>
      </c>
      <c r="G155">
        <f t="shared" si="25"/>
        <v>30</v>
      </c>
      <c r="H155">
        <f t="shared" si="20"/>
        <v>-218.64102979423478</v>
      </c>
      <c r="I155">
        <f t="shared" si="26"/>
        <v>752.6239900002256</v>
      </c>
      <c r="J155">
        <f t="shared" si="21"/>
        <v>311.211498973306</v>
      </c>
      <c r="K155">
        <f t="shared" si="22"/>
        <v>-8.141316496938993</v>
      </c>
    </row>
    <row r="156" spans="5:11" ht="12.75">
      <c r="E156">
        <f t="shared" si="23"/>
        <v>2456327.5</v>
      </c>
      <c r="F156">
        <f t="shared" si="24"/>
        <v>765</v>
      </c>
      <c r="G156">
        <f t="shared" si="25"/>
        <v>35</v>
      </c>
      <c r="H156">
        <f t="shared" si="20"/>
        <v>-218.64102979423478</v>
      </c>
      <c r="I156">
        <f t="shared" si="26"/>
        <v>757.6239900002256</v>
      </c>
      <c r="J156">
        <f t="shared" si="21"/>
        <v>316.1396303901438</v>
      </c>
      <c r="K156">
        <f t="shared" si="22"/>
        <v>-8.189945518788933</v>
      </c>
    </row>
    <row r="157" spans="5:11" ht="12.75">
      <c r="E157">
        <f t="shared" si="23"/>
        <v>2456332.5</v>
      </c>
      <c r="F157">
        <f t="shared" si="24"/>
        <v>770</v>
      </c>
      <c r="G157">
        <f t="shared" si="25"/>
        <v>40</v>
      </c>
      <c r="H157">
        <f t="shared" si="20"/>
        <v>-218.64102979423478</v>
      </c>
      <c r="I157">
        <f t="shared" si="26"/>
        <v>762.6239900002256</v>
      </c>
      <c r="J157">
        <f t="shared" si="21"/>
        <v>321.06776180698154</v>
      </c>
      <c r="K157">
        <f t="shared" si="22"/>
        <v>-8.178021975321895</v>
      </c>
    </row>
    <row r="158" spans="5:11" ht="12.75">
      <c r="E158">
        <f t="shared" si="23"/>
        <v>2456337.5</v>
      </c>
      <c r="F158">
        <f t="shared" si="24"/>
        <v>775</v>
      </c>
      <c r="G158">
        <f t="shared" si="25"/>
        <v>45</v>
      </c>
      <c r="H158">
        <f t="shared" si="20"/>
        <v>-218.64102979423478</v>
      </c>
      <c r="I158">
        <f t="shared" si="26"/>
        <v>767.6239900002256</v>
      </c>
      <c r="J158">
        <f t="shared" si="21"/>
        <v>325.99589322381934</v>
      </c>
      <c r="K158">
        <f t="shared" si="22"/>
        <v>-8.10563402355223</v>
      </c>
    </row>
    <row r="159" spans="5:11" ht="12.75">
      <c r="E159">
        <f t="shared" si="23"/>
        <v>2456342.5</v>
      </c>
      <c r="F159">
        <f t="shared" si="24"/>
        <v>780</v>
      </c>
      <c r="G159">
        <f t="shared" si="25"/>
        <v>50</v>
      </c>
      <c r="H159">
        <f t="shared" si="20"/>
        <v>-218.64102979423478</v>
      </c>
      <c r="I159">
        <f t="shared" si="26"/>
        <v>772.6239900002256</v>
      </c>
      <c r="J159">
        <f t="shared" si="21"/>
        <v>330.92402464065714</v>
      </c>
      <c r="K159">
        <f t="shared" si="22"/>
        <v>-7.973316865596682</v>
      </c>
    </row>
    <row r="160" spans="5:11" ht="12.75">
      <c r="E160">
        <f t="shared" si="23"/>
        <v>2456347.5</v>
      </c>
      <c r="F160">
        <f t="shared" si="24"/>
        <v>785</v>
      </c>
      <c r="G160">
        <f t="shared" si="25"/>
        <v>55</v>
      </c>
      <c r="H160">
        <f t="shared" si="20"/>
        <v>-218.64102979423478</v>
      </c>
      <c r="I160">
        <f t="shared" si="26"/>
        <v>777.6239900002256</v>
      </c>
      <c r="J160">
        <f t="shared" si="21"/>
        <v>335.8521560574948</v>
      </c>
      <c r="K160">
        <f t="shared" si="22"/>
        <v>-7.782048791644274</v>
      </c>
    </row>
    <row r="161" spans="5:11" ht="12.75">
      <c r="E161">
        <f t="shared" si="23"/>
        <v>2456352.5</v>
      </c>
      <c r="F161">
        <f t="shared" si="24"/>
        <v>790</v>
      </c>
      <c r="G161">
        <f t="shared" si="25"/>
        <v>60</v>
      </c>
      <c r="H161">
        <f t="shared" si="20"/>
        <v>-218.64102979423478</v>
      </c>
      <c r="I161">
        <f t="shared" si="26"/>
        <v>782.6239900002256</v>
      </c>
      <c r="J161">
        <f t="shared" si="21"/>
        <v>340.7802874743326</v>
      </c>
      <c r="K161">
        <f t="shared" si="22"/>
        <v>-7.5332439469435295</v>
      </c>
    </row>
    <row r="162" spans="5:11" ht="12.75">
      <c r="E162">
        <f t="shared" si="23"/>
        <v>2456357.5</v>
      </c>
      <c r="F162">
        <f t="shared" si="24"/>
        <v>795</v>
      </c>
      <c r="G162">
        <f t="shared" si="25"/>
        <v>65</v>
      </c>
      <c r="H162">
        <f t="shared" si="20"/>
        <v>-218.64102979423478</v>
      </c>
      <c r="I162">
        <f t="shared" si="26"/>
        <v>787.6239900002256</v>
      </c>
      <c r="J162">
        <f t="shared" si="21"/>
        <v>345.7084188911704</v>
      </c>
      <c r="K162">
        <f t="shared" si="22"/>
        <v>-7.228741876284504</v>
      </c>
    </row>
    <row r="163" spans="5:11" ht="12.75">
      <c r="E163">
        <f t="shared" si="23"/>
        <v>2456362.5</v>
      </c>
      <c r="F163">
        <f t="shared" si="24"/>
        <v>800</v>
      </c>
      <c r="G163">
        <f t="shared" si="25"/>
        <v>70</v>
      </c>
      <c r="H163">
        <f t="shared" si="20"/>
        <v>-218.64102979423478</v>
      </c>
      <c r="I163">
        <f t="shared" si="26"/>
        <v>792.6239900002256</v>
      </c>
      <c r="J163">
        <f aca="true" t="shared" si="27" ref="J163:J187">lSun(E163,jdSpr)</f>
        <v>350.63655030800817</v>
      </c>
      <c r="K163">
        <f aca="true" t="shared" si="28" ref="K163:K187">IF(ABS(H163)&gt;deltajd,corr(E163,jdSpr,xecl,yecl)/60,"")</f>
        <v>-6.870793923278751</v>
      </c>
    </row>
    <row r="164" spans="5:11" ht="12.75">
      <c r="E164">
        <f t="shared" si="23"/>
        <v>2456367.5</v>
      </c>
      <c r="F164">
        <f t="shared" si="24"/>
        <v>805</v>
      </c>
      <c r="G164">
        <f t="shared" si="25"/>
        <v>75</v>
      </c>
      <c r="H164">
        <f t="shared" si="20"/>
        <v>-218.64102979423478</v>
      </c>
      <c r="I164">
        <f aca="true" t="shared" si="29" ref="I164:I187">I163+deltat</f>
        <v>797.6239900002256</v>
      </c>
      <c r="J164">
        <f t="shared" si="27"/>
        <v>355.56468172484597</v>
      </c>
      <c r="K164">
        <f t="shared" si="28"/>
        <v>-6.462046584994509</v>
      </c>
    </row>
    <row r="165" spans="5:11" ht="12.75">
      <c r="E165">
        <f t="shared" si="23"/>
        <v>2456372.5</v>
      </c>
      <c r="F165">
        <f t="shared" si="24"/>
        <v>810</v>
      </c>
      <c r="G165">
        <f t="shared" si="25"/>
        <v>80</v>
      </c>
      <c r="H165">
        <f t="shared" si="20"/>
        <v>-218.64102979423478</v>
      </c>
      <c r="I165">
        <f t="shared" si="29"/>
        <v>802.6239900002256</v>
      </c>
      <c r="J165">
        <f t="shared" si="27"/>
        <v>0.4928131416837722</v>
      </c>
      <c r="K165">
        <f t="shared" si="28"/>
        <v>-6.005521945014962</v>
      </c>
    </row>
    <row r="166" spans="5:11" ht="12.75">
      <c r="E166">
        <f t="shared" si="23"/>
        <v>2456377.5</v>
      </c>
      <c r="F166">
        <f t="shared" si="24"/>
        <v>815</v>
      </c>
      <c r="G166">
        <f t="shared" si="25"/>
        <v>85</v>
      </c>
      <c r="H166">
        <f t="shared" si="20"/>
        <v>-218.64102979423478</v>
      </c>
      <c r="I166">
        <f t="shared" si="29"/>
        <v>807.6239900002256</v>
      </c>
      <c r="J166">
        <f t="shared" si="27"/>
        <v>5.420944558521494</v>
      </c>
      <c r="K166">
        <f t="shared" si="28"/>
        <v>-5.504595329588366</v>
      </c>
    </row>
    <row r="167" spans="5:11" ht="12.75">
      <c r="E167">
        <f t="shared" si="23"/>
        <v>2456382.5</v>
      </c>
      <c r="F167">
        <f t="shared" si="24"/>
        <v>820</v>
      </c>
      <c r="G167">
        <f t="shared" si="25"/>
        <v>90</v>
      </c>
      <c r="H167">
        <f t="shared" si="20"/>
        <v>-218.64102979423478</v>
      </c>
      <c r="I167">
        <f t="shared" si="29"/>
        <v>812.6239900002256</v>
      </c>
      <c r="J167">
        <f t="shared" si="27"/>
        <v>10.349075975359376</v>
      </c>
      <c r="K167">
        <f t="shared" si="28"/>
        <v>-4.96297035206963</v>
      </c>
    </row>
    <row r="168" spans="5:11" ht="12.75">
      <c r="E168">
        <f t="shared" si="23"/>
        <v>2456387.5</v>
      </c>
      <c r="F168">
        <f t="shared" si="24"/>
        <v>825</v>
      </c>
      <c r="G168">
        <f t="shared" si="25"/>
        <v>95</v>
      </c>
      <c r="H168">
        <f t="shared" si="20"/>
        <v>-218.64102979423478</v>
      </c>
      <c r="I168">
        <f t="shared" si="29"/>
        <v>817.6239900002256</v>
      </c>
      <c r="J168">
        <f t="shared" si="27"/>
        <v>15.277207392197099</v>
      </c>
      <c r="K168">
        <f t="shared" si="28"/>
        <v>-4.384651530163244</v>
      </c>
    </row>
    <row r="169" spans="5:11" ht="12.75">
      <c r="E169">
        <f t="shared" si="23"/>
        <v>2456392.5</v>
      </c>
      <c r="F169">
        <f t="shared" si="24"/>
        <v>830</v>
      </c>
      <c r="G169">
        <f t="shared" si="25"/>
        <v>100</v>
      </c>
      <c r="H169">
        <f t="shared" si="20"/>
        <v>-218.64102979423478</v>
      </c>
      <c r="I169">
        <f t="shared" si="29"/>
        <v>822.6239900002256</v>
      </c>
      <c r="J169">
        <f t="shared" si="27"/>
        <v>20.20533880903482</v>
      </c>
      <c r="K169">
        <f t="shared" si="28"/>
        <v>-3.7739146784221944</v>
      </c>
    </row>
    <row r="170" spans="5:11" ht="12.75">
      <c r="E170">
        <f t="shared" si="23"/>
        <v>2456397.5</v>
      </c>
      <c r="F170">
        <f t="shared" si="24"/>
        <v>835</v>
      </c>
      <c r="G170">
        <f t="shared" si="25"/>
        <v>105</v>
      </c>
      <c r="H170">
        <f t="shared" si="20"/>
        <v>-218.64102979423478</v>
      </c>
      <c r="I170">
        <f t="shared" si="29"/>
        <v>827.6239900002256</v>
      </c>
      <c r="J170">
        <f t="shared" si="27"/>
        <v>25.133470225872703</v>
      </c>
      <c r="K170">
        <f t="shared" si="28"/>
        <v>-3.1352752949070606</v>
      </c>
    </row>
    <row r="171" spans="5:11" ht="12.75">
      <c r="E171">
        <f t="shared" si="23"/>
        <v>2456402.5</v>
      </c>
      <c r="F171">
        <f t="shared" si="24"/>
        <v>840</v>
      </c>
      <c r="G171">
        <f t="shared" si="25"/>
        <v>110</v>
      </c>
      <c r="H171">
        <f t="shared" si="20"/>
        <v>-218.64102979423478</v>
      </c>
      <c r="I171">
        <f t="shared" si="29"/>
        <v>832.6239900002256</v>
      </c>
      <c r="J171">
        <f t="shared" si="27"/>
        <v>30.061601642710425</v>
      </c>
      <c r="K171">
        <f t="shared" si="28"/>
        <v>-2.4734551757391876</v>
      </c>
    </row>
    <row r="172" spans="5:11" ht="12.75">
      <c r="E172">
        <f t="shared" si="23"/>
        <v>2456407.5</v>
      </c>
      <c r="F172">
        <f t="shared" si="24"/>
        <v>845</v>
      </c>
      <c r="G172">
        <f t="shared" si="25"/>
        <v>115</v>
      </c>
      <c r="H172">
        <f t="shared" si="20"/>
        <v>-218.64102979423478</v>
      </c>
      <c r="I172">
        <f t="shared" si="29"/>
        <v>837.6239900002256</v>
      </c>
      <c r="J172">
        <f t="shared" si="27"/>
        <v>34.98973305954831</v>
      </c>
      <c r="K172">
        <f t="shared" si="28"/>
        <v>-1.7933475043838014</v>
      </c>
    </row>
    <row r="173" spans="5:11" ht="12.75">
      <c r="E173">
        <f t="shared" si="23"/>
        <v>2456412.5</v>
      </c>
      <c r="F173">
        <f t="shared" si="24"/>
        <v>850</v>
      </c>
      <c r="G173">
        <f t="shared" si="25"/>
        <v>120</v>
      </c>
      <c r="H173">
        <f t="shared" si="20"/>
        <v>-218.64102979423478</v>
      </c>
      <c r="I173">
        <f t="shared" si="29"/>
        <v>842.6239900002256</v>
      </c>
      <c r="J173">
        <f t="shared" si="27"/>
        <v>39.91786447638603</v>
      </c>
      <c r="K173">
        <f t="shared" si="28"/>
        <v>-1.0999806737768754</v>
      </c>
    </row>
    <row r="174" spans="5:11" ht="12.75">
      <c r="E174">
        <f t="shared" si="23"/>
        <v>2456417.5</v>
      </c>
      <c r="F174">
        <f t="shared" si="24"/>
        <v>855</v>
      </c>
      <c r="G174">
        <f t="shared" si="25"/>
        <v>125</v>
      </c>
      <c r="H174">
        <f t="shared" si="20"/>
        <v>-218.64102979423478</v>
      </c>
      <c r="I174">
        <f t="shared" si="29"/>
        <v>847.6239900002256</v>
      </c>
      <c r="J174">
        <f t="shared" si="27"/>
        <v>44.845995893223915</v>
      </c>
      <c r="K174">
        <f t="shared" si="28"/>
        <v>-0.3984811087770692</v>
      </c>
    </row>
    <row r="175" spans="5:11" ht="12.75">
      <c r="E175">
        <f t="shared" si="23"/>
        <v>2456422.5</v>
      </c>
      <c r="F175">
        <f t="shared" si="24"/>
        <v>860</v>
      </c>
      <c r="G175">
        <f t="shared" si="25"/>
        <v>130</v>
      </c>
      <c r="H175">
        <f t="shared" si="20"/>
        <v>-218.64102979423478</v>
      </c>
      <c r="I175">
        <f t="shared" si="29"/>
        <v>852.6239900002256</v>
      </c>
      <c r="J175">
        <f t="shared" si="27"/>
        <v>49.77412731006163</v>
      </c>
      <c r="K175">
        <f t="shared" si="28"/>
        <v>0.30596463618342873</v>
      </c>
    </row>
    <row r="176" spans="5:11" ht="12.75">
      <c r="E176">
        <f t="shared" si="23"/>
        <v>2456427.5</v>
      </c>
      <c r="F176">
        <f t="shared" si="24"/>
        <v>865</v>
      </c>
      <c r="G176">
        <f t="shared" si="25"/>
        <v>135</v>
      </c>
      <c r="H176">
        <f t="shared" si="20"/>
        <v>-218.64102979423478</v>
      </c>
      <c r="I176">
        <f t="shared" si="29"/>
        <v>857.6239900002256</v>
      </c>
      <c r="J176">
        <f t="shared" si="27"/>
        <v>54.70225872689936</v>
      </c>
      <c r="K176">
        <f t="shared" si="28"/>
        <v>1.0081482240178898</v>
      </c>
    </row>
    <row r="177" spans="5:11" ht="12.75">
      <c r="E177">
        <f t="shared" si="23"/>
        <v>2456432.5</v>
      </c>
      <c r="F177">
        <f t="shared" si="24"/>
        <v>870</v>
      </c>
      <c r="G177">
        <f t="shared" si="25"/>
        <v>140</v>
      </c>
      <c r="H177">
        <f t="shared" si="20"/>
        <v>-218.64102979423478</v>
      </c>
      <c r="I177">
        <f t="shared" si="29"/>
        <v>862.6239900002256</v>
      </c>
      <c r="J177">
        <f t="shared" si="27"/>
        <v>59.630390143737074</v>
      </c>
      <c r="K177">
        <f t="shared" si="28"/>
        <v>1.7028780429543808</v>
      </c>
    </row>
    <row r="178" spans="5:11" ht="12.75">
      <c r="E178">
        <f t="shared" si="23"/>
        <v>2456437.5</v>
      </c>
      <c r="F178">
        <f t="shared" si="24"/>
        <v>875</v>
      </c>
      <c r="G178">
        <f t="shared" si="25"/>
        <v>145</v>
      </c>
      <c r="H178">
        <f t="shared" si="20"/>
        <v>-218.64102979423478</v>
      </c>
      <c r="I178">
        <f t="shared" si="29"/>
        <v>867.6239900002256</v>
      </c>
      <c r="J178">
        <f t="shared" si="27"/>
        <v>64.55852156057496</v>
      </c>
      <c r="K178">
        <f t="shared" si="28"/>
        <v>2.3850175908461972</v>
      </c>
    </row>
    <row r="179" spans="5:11" ht="12.75">
      <c r="E179">
        <f t="shared" si="23"/>
        <v>2456442.5</v>
      </c>
      <c r="F179">
        <f t="shared" si="24"/>
        <v>880</v>
      </c>
      <c r="G179">
        <f t="shared" si="25"/>
        <v>150</v>
      </c>
      <c r="H179">
        <f t="shared" si="20"/>
        <v>-218.64102979423478</v>
      </c>
      <c r="I179">
        <f t="shared" si="29"/>
        <v>872.6239900002256</v>
      </c>
      <c r="J179">
        <f t="shared" si="27"/>
        <v>69.48665297741269</v>
      </c>
      <c r="K179">
        <f t="shared" si="28"/>
        <v>3.049523452027802</v>
      </c>
    </row>
    <row r="180" spans="5:11" ht="12.75">
      <c r="E180">
        <f t="shared" si="23"/>
        <v>2456447.5</v>
      </c>
      <c r="F180">
        <f t="shared" si="24"/>
        <v>885</v>
      </c>
      <c r="G180">
        <f t="shared" si="25"/>
        <v>155</v>
      </c>
      <c r="H180">
        <f t="shared" si="20"/>
        <v>-218.64102979423478</v>
      </c>
      <c r="I180">
        <f t="shared" si="29"/>
        <v>877.6239900002256</v>
      </c>
      <c r="J180">
        <f t="shared" si="27"/>
        <v>74.41478439425056</v>
      </c>
      <c r="K180">
        <f t="shared" si="28"/>
        <v>3.691482585933777</v>
      </c>
    </row>
    <row r="181" spans="5:11" ht="12.75">
      <c r="E181">
        <f t="shared" si="23"/>
        <v>2456452.5</v>
      </c>
      <c r="F181">
        <f t="shared" si="24"/>
        <v>890</v>
      </c>
      <c r="G181">
        <f t="shared" si="25"/>
        <v>160</v>
      </c>
      <c r="H181">
        <f t="shared" si="20"/>
        <v>-218.64102979423478</v>
      </c>
      <c r="I181">
        <f t="shared" si="29"/>
        <v>882.6239900002256</v>
      </c>
      <c r="J181">
        <f t="shared" si="27"/>
        <v>79.34291581108829</v>
      </c>
      <c r="K181">
        <f t="shared" si="28"/>
        <v>4.306148651785931</v>
      </c>
    </row>
    <row r="182" spans="5:11" ht="12.75">
      <c r="E182">
        <f t="shared" si="23"/>
        <v>2456457.5</v>
      </c>
      <c r="F182">
        <f t="shared" si="24"/>
        <v>895</v>
      </c>
      <c r="G182">
        <f t="shared" si="25"/>
        <v>165</v>
      </c>
      <c r="H182">
        <f t="shared" si="20"/>
        <v>-218.64102979423478</v>
      </c>
      <c r="I182">
        <f t="shared" si="29"/>
        <v>887.6239900002256</v>
      </c>
      <c r="J182">
        <f t="shared" si="27"/>
        <v>84.271047227926</v>
      </c>
      <c r="K182">
        <f t="shared" si="28"/>
        <v>4.8889771007817</v>
      </c>
    </row>
    <row r="183" spans="5:11" ht="12.75">
      <c r="E183">
        <f t="shared" si="23"/>
        <v>2456462.5</v>
      </c>
      <c r="F183">
        <f t="shared" si="24"/>
        <v>900</v>
      </c>
      <c r="G183">
        <f t="shared" si="25"/>
        <v>170</v>
      </c>
      <c r="H183">
        <f t="shared" si="20"/>
        <v>-218.64102979423478</v>
      </c>
      <c r="I183">
        <f t="shared" si="29"/>
        <v>892.6239900002256</v>
      </c>
      <c r="J183">
        <f t="shared" si="27"/>
        <v>89.19917864476389</v>
      </c>
      <c r="K183">
        <f t="shared" si="28"/>
        <v>5.435658776328369</v>
      </c>
    </row>
    <row r="184" spans="5:11" ht="12.75">
      <c r="E184">
        <f t="shared" si="23"/>
        <v>2456467.5</v>
      </c>
      <c r="F184">
        <f t="shared" si="24"/>
        <v>905</v>
      </c>
      <c r="G184">
        <f t="shared" si="25"/>
        <v>175</v>
      </c>
      <c r="H184">
        <f t="shared" si="20"/>
        <v>-218.64102979423478</v>
      </c>
      <c r="I184">
        <f t="shared" si="29"/>
        <v>897.6239900002256</v>
      </c>
      <c r="J184">
        <f t="shared" si="27"/>
        <v>94.1273100616016</v>
      </c>
      <c r="K184">
        <f t="shared" si="28"/>
        <v>5.942151773899163</v>
      </c>
    </row>
    <row r="185" spans="5:11" ht="12.75">
      <c r="E185">
        <f t="shared" si="23"/>
        <v>2456472.5</v>
      </c>
      <c r="F185">
        <f t="shared" si="24"/>
        <v>910</v>
      </c>
      <c r="G185">
        <f t="shared" si="25"/>
        <v>180</v>
      </c>
      <c r="H185">
        <f t="shared" si="20"/>
        <v>-218.64102979423478</v>
      </c>
      <c r="I185">
        <f t="shared" si="29"/>
        <v>902.6239900002256</v>
      </c>
      <c r="J185">
        <f t="shared" si="27"/>
        <v>99.05544147843949</v>
      </c>
      <c r="K185">
        <f t="shared" si="28"/>
        <v>6.404711324954736</v>
      </c>
    </row>
    <row r="186" spans="5:11" ht="12.75">
      <c r="E186">
        <f t="shared" si="23"/>
        <v>2456477.5</v>
      </c>
      <c r="F186">
        <f t="shared" si="24"/>
        <v>915</v>
      </c>
      <c r="G186">
        <f t="shared" si="25"/>
        <v>185</v>
      </c>
      <c r="H186">
        <f t="shared" si="20"/>
        <v>-218.64102979423478</v>
      </c>
      <c r="I186">
        <f t="shared" si="29"/>
        <v>907.6239900002256</v>
      </c>
      <c r="J186">
        <f t="shared" si="27"/>
        <v>103.98357289527722</v>
      </c>
      <c r="K186">
        <f t="shared" si="28"/>
        <v>6.819917483982111</v>
      </c>
    </row>
    <row r="187" spans="5:11" ht="12.75">
      <c r="E187">
        <f t="shared" si="23"/>
        <v>2456482.5</v>
      </c>
      <c r="F187">
        <f t="shared" si="24"/>
        <v>920</v>
      </c>
      <c r="G187">
        <f t="shared" si="25"/>
        <v>190</v>
      </c>
      <c r="H187">
        <f t="shared" si="20"/>
        <v>-218.64102979423478</v>
      </c>
      <c r="I187">
        <f t="shared" si="29"/>
        <v>912.6239900002256</v>
      </c>
      <c r="J187">
        <f t="shared" si="27"/>
        <v>108.91170431211509</v>
      </c>
      <c r="K187">
        <f t="shared" si="28"/>
        <v>7.184700413946761</v>
      </c>
    </row>
    <row r="188" spans="5:11" ht="12.75">
      <c r="E188">
        <f t="shared" si="23"/>
        <v>2456487.5</v>
      </c>
      <c r="F188">
        <f t="shared" si="24"/>
        <v>925</v>
      </c>
      <c r="G188">
        <f t="shared" si="25"/>
        <v>195</v>
      </c>
      <c r="H188">
        <f t="shared" si="20"/>
        <v>-218.64102979423478</v>
      </c>
      <c r="I188">
        <f aca="true" t="shared" si="30" ref="I188:I251">I187+deltat</f>
        <v>917.6239900002256</v>
      </c>
      <c r="J188">
        <f aca="true" t="shared" si="31" ref="J188:J251">lSun(E188,jdSpr)</f>
        <v>113.83983572895266</v>
      </c>
      <c r="K188">
        <f aca="true" t="shared" si="32" ref="K188:K251">IF(ABS(H188)&gt;deltajd,corr(E188,jdSpr,xecl,yecl)/60,"")</f>
        <v>7.496363083208762</v>
      </c>
    </row>
    <row r="189" spans="5:11" ht="12.75">
      <c r="E189">
        <f t="shared" si="23"/>
        <v>2456492.5</v>
      </c>
      <c r="F189">
        <f t="shared" si="24"/>
        <v>930</v>
      </c>
      <c r="G189">
        <f t="shared" si="25"/>
        <v>200</v>
      </c>
      <c r="H189">
        <f t="shared" si="20"/>
        <v>-218.64102979423478</v>
      </c>
      <c r="I189">
        <f t="shared" si="30"/>
        <v>922.6239900002256</v>
      </c>
      <c r="J189">
        <f t="shared" si="31"/>
        <v>118.76796714579055</v>
      </c>
      <c r="K189">
        <f t="shared" si="32"/>
        <v>7.7526012060932254</v>
      </c>
    </row>
    <row r="190" spans="5:11" ht="12.75">
      <c r="E190">
        <f t="shared" si="23"/>
        <v>2456497.5</v>
      </c>
      <c r="F190">
        <f t="shared" si="24"/>
        <v>935</v>
      </c>
      <c r="G190">
        <f t="shared" si="25"/>
        <v>205</v>
      </c>
      <c r="H190">
        <f t="shared" si="20"/>
        <v>-218.64102979423478</v>
      </c>
      <c r="I190">
        <f t="shared" si="30"/>
        <v>927.6239900002256</v>
      </c>
      <c r="J190">
        <f t="shared" si="31"/>
        <v>123.69609856262826</v>
      </c>
      <c r="K190">
        <f t="shared" si="32"/>
        <v>7.951520279683463</v>
      </c>
    </row>
    <row r="191" spans="5:11" ht="12.75">
      <c r="E191">
        <f t="shared" si="23"/>
        <v>2456502.5</v>
      </c>
      <c r="F191">
        <f t="shared" si="24"/>
        <v>940</v>
      </c>
      <c r="G191">
        <f t="shared" si="25"/>
        <v>210</v>
      </c>
      <c r="H191">
        <f t="shared" si="20"/>
        <v>-218.64102979423478</v>
      </c>
      <c r="I191">
        <f t="shared" si="30"/>
        <v>932.6239900002256</v>
      </c>
      <c r="J191">
        <f t="shared" si="31"/>
        <v>128.62422997946615</v>
      </c>
      <c r="K191">
        <f t="shared" si="32"/>
        <v>8.091649590875386</v>
      </c>
    </row>
    <row r="192" spans="5:11" ht="12.75">
      <c r="E192">
        <f t="shared" si="23"/>
        <v>2456507.5</v>
      </c>
      <c r="F192">
        <f t="shared" si="24"/>
        <v>945</v>
      </c>
      <c r="G192">
        <f t="shared" si="25"/>
        <v>215</v>
      </c>
      <c r="H192">
        <f t="shared" si="20"/>
        <v>-218.64102979423478</v>
      </c>
      <c r="I192">
        <f t="shared" si="30"/>
        <v>937.6239900002256</v>
      </c>
      <c r="J192">
        <f t="shared" si="31"/>
        <v>133.55236139630387</v>
      </c>
      <c r="K192">
        <f t="shared" si="32"/>
        <v>8.171953090131256</v>
      </c>
    </row>
    <row r="193" spans="5:11" ht="12.75">
      <c r="E193">
        <f t="shared" si="23"/>
        <v>2456512.5</v>
      </c>
      <c r="F193">
        <f t="shared" si="24"/>
        <v>950</v>
      </c>
      <c r="G193">
        <f t="shared" si="25"/>
        <v>220</v>
      </c>
      <c r="H193">
        <f t="shared" si="20"/>
        <v>-218.64102979423478</v>
      </c>
      <c r="I193">
        <f t="shared" si="30"/>
        <v>942.6239900002256</v>
      </c>
      <c r="J193">
        <f t="shared" si="31"/>
        <v>138.48049281314175</v>
      </c>
      <c r="K193">
        <f t="shared" si="32"/>
        <v>8.19183705153767</v>
      </c>
    </row>
    <row r="194" spans="5:11" ht="12.75">
      <c r="E194">
        <f t="shared" si="23"/>
        <v>2456517.5</v>
      </c>
      <c r="F194">
        <f t="shared" si="24"/>
        <v>955</v>
      </c>
      <c r="G194">
        <f t="shared" si="25"/>
        <v>225</v>
      </c>
      <c r="H194">
        <f t="shared" si="20"/>
        <v>-218.64102979423478</v>
      </c>
      <c r="I194">
        <f t="shared" si="30"/>
        <v>947.6239900002256</v>
      </c>
      <c r="J194">
        <f t="shared" si="31"/>
        <v>143.40862422997947</v>
      </c>
      <c r="K194">
        <f t="shared" si="32"/>
        <v>8.15115446253282</v>
      </c>
    </row>
    <row r="195" spans="5:11" ht="12.75">
      <c r="E195">
        <f t="shared" si="23"/>
        <v>2456522.5</v>
      </c>
      <c r="F195">
        <f t="shared" si="24"/>
        <v>960</v>
      </c>
      <c r="G195">
        <f t="shared" si="25"/>
        <v>230</v>
      </c>
      <c r="H195">
        <f aca="true" t="shared" si="33" ref="H195:H258">jdAnfang-jdKonj+D195</f>
        <v>-218.64102979423478</v>
      </c>
      <c r="I195">
        <f t="shared" si="30"/>
        <v>952.6239900002256</v>
      </c>
      <c r="J195">
        <f t="shared" si="31"/>
        <v>148.3367556468172</v>
      </c>
      <c r="K195">
        <f t="shared" si="32"/>
        <v>8.050206110847503</v>
      </c>
    </row>
    <row r="196" spans="5:11" ht="12.75">
      <c r="E196">
        <f aca="true" t="shared" si="34" ref="E196:E259">E195+deltat</f>
        <v>2456527.5</v>
      </c>
      <c r="F196">
        <f aca="true" t="shared" si="35" ref="F196:F259">F195+deltat</f>
        <v>965</v>
      </c>
      <c r="G196">
        <f aca="true" t="shared" si="36" ref="G196:G259">MOD(G195+deltat,365)</f>
        <v>235</v>
      </c>
      <c r="H196">
        <f t="shared" si="33"/>
        <v>-218.64102979423478</v>
      </c>
      <c r="I196">
        <f t="shared" si="30"/>
        <v>957.6239900002256</v>
      </c>
      <c r="J196">
        <f t="shared" si="31"/>
        <v>153.26488706365507</v>
      </c>
      <c r="K196">
        <f t="shared" si="32"/>
        <v>7.889738360623586</v>
      </c>
    </row>
    <row r="197" spans="5:11" ht="12.75">
      <c r="E197">
        <f t="shared" si="34"/>
        <v>2456532.5</v>
      </c>
      <c r="F197">
        <f t="shared" si="35"/>
        <v>970</v>
      </c>
      <c r="G197">
        <f t="shared" si="36"/>
        <v>240</v>
      </c>
      <c r="H197">
        <f t="shared" si="33"/>
        <v>-218.64102979423478</v>
      </c>
      <c r="I197">
        <f t="shared" si="30"/>
        <v>962.6239900002256</v>
      </c>
      <c r="J197">
        <f t="shared" si="31"/>
        <v>158.1930184804928</v>
      </c>
      <c r="K197">
        <f t="shared" si="32"/>
        <v>7.670937634152211</v>
      </c>
    </row>
    <row r="198" spans="5:11" ht="12.75">
      <c r="E198">
        <f t="shared" si="34"/>
        <v>2456537.5</v>
      </c>
      <c r="F198">
        <f t="shared" si="35"/>
        <v>975</v>
      </c>
      <c r="G198">
        <f t="shared" si="36"/>
        <v>245</v>
      </c>
      <c r="H198">
        <f t="shared" si="33"/>
        <v>-218.64102979423478</v>
      </c>
      <c r="I198">
        <f t="shared" si="30"/>
        <v>967.6239900002256</v>
      </c>
      <c r="J198">
        <f t="shared" si="31"/>
        <v>163.12114989733067</v>
      </c>
      <c r="K198">
        <f t="shared" si="32"/>
        <v>7.395421640031148</v>
      </c>
    </row>
    <row r="199" spans="5:11" ht="12.75">
      <c r="E199">
        <f t="shared" si="34"/>
        <v>2456542.5</v>
      </c>
      <c r="F199">
        <f t="shared" si="35"/>
        <v>980</v>
      </c>
      <c r="G199">
        <f t="shared" si="36"/>
        <v>250</v>
      </c>
      <c r="H199">
        <f t="shared" si="33"/>
        <v>-218.64102979423478</v>
      </c>
      <c r="I199">
        <f t="shared" si="30"/>
        <v>972.6239900002256</v>
      </c>
      <c r="J199">
        <f t="shared" si="31"/>
        <v>168.0492813141684</v>
      </c>
      <c r="K199">
        <f t="shared" si="32"/>
        <v>7.065227412596176</v>
      </c>
    </row>
    <row r="200" spans="5:11" ht="12.75">
      <c r="E200">
        <f t="shared" si="34"/>
        <v>2456547.5</v>
      </c>
      <c r="F200">
        <f t="shared" si="35"/>
        <v>985</v>
      </c>
      <c r="G200">
        <f t="shared" si="36"/>
        <v>255</v>
      </c>
      <c r="H200">
        <f t="shared" si="33"/>
        <v>-218.64102979423478</v>
      </c>
      <c r="I200">
        <f t="shared" si="30"/>
        <v>977.6239900002256</v>
      </c>
      <c r="J200">
        <f t="shared" si="31"/>
        <v>172.9774127310063</v>
      </c>
      <c r="K200">
        <f t="shared" si="32"/>
        <v>6.682796251057172</v>
      </c>
    </row>
    <row r="201" spans="5:11" ht="12.75">
      <c r="E201">
        <f t="shared" si="34"/>
        <v>2456552.5</v>
      </c>
      <c r="F201">
        <f t="shared" si="35"/>
        <v>990</v>
      </c>
      <c r="G201">
        <f t="shared" si="36"/>
        <v>260</v>
      </c>
      <c r="H201">
        <f t="shared" si="33"/>
        <v>-218.64102979423478</v>
      </c>
      <c r="I201">
        <f t="shared" si="30"/>
        <v>982.6239900002256</v>
      </c>
      <c r="J201">
        <f t="shared" si="31"/>
        <v>177.90554414784384</v>
      </c>
      <c r="K201">
        <f t="shared" si="32"/>
        <v>6.250955669691919</v>
      </c>
    </row>
    <row r="202" spans="5:11" ht="12.75">
      <c r="E202">
        <f t="shared" si="34"/>
        <v>2456557.5</v>
      </c>
      <c r="F202">
        <f t="shared" si="35"/>
        <v>995</v>
      </c>
      <c r="G202">
        <f t="shared" si="36"/>
        <v>265</v>
      </c>
      <c r="H202">
        <f t="shared" si="33"/>
        <v>-218.64102979423478</v>
      </c>
      <c r="I202">
        <f t="shared" si="30"/>
        <v>987.6239900002256</v>
      </c>
      <c r="J202">
        <f t="shared" si="31"/>
        <v>182.83367556468173</v>
      </c>
      <c r="K202">
        <f t="shared" si="32"/>
        <v>5.772898492549024</v>
      </c>
    </row>
    <row r="203" spans="5:11" ht="12.75">
      <c r="E203">
        <f t="shared" si="34"/>
        <v>2456562.5</v>
      </c>
      <c r="F203">
        <f t="shared" si="35"/>
        <v>1000</v>
      </c>
      <c r="G203">
        <f t="shared" si="36"/>
        <v>270</v>
      </c>
      <c r="H203">
        <f t="shared" si="33"/>
        <v>-218.64102979423478</v>
      </c>
      <c r="I203">
        <f t="shared" si="30"/>
        <v>992.6239900002256</v>
      </c>
      <c r="J203">
        <f t="shared" si="31"/>
        <v>187.76180698151944</v>
      </c>
      <c r="K203">
        <f t="shared" si="32"/>
        <v>5.252159247224327</v>
      </c>
    </row>
    <row r="204" spans="5:11" ht="12.75">
      <c r="E204">
        <f t="shared" si="34"/>
        <v>2456567.5</v>
      </c>
      <c r="F204">
        <f t="shared" si="35"/>
        <v>1005</v>
      </c>
      <c r="G204">
        <f t="shared" si="36"/>
        <v>275</v>
      </c>
      <c r="H204">
        <f t="shared" si="33"/>
        <v>-218.64102979423478</v>
      </c>
      <c r="I204">
        <f t="shared" si="30"/>
        <v>997.6239900002256</v>
      </c>
      <c r="J204">
        <f t="shared" si="31"/>
        <v>192.68993839835733</v>
      </c>
      <c r="K204">
        <f t="shared" si="32"/>
        <v>4.692588032243267</v>
      </c>
    </row>
    <row r="205" spans="5:11" ht="12.75">
      <c r="E205">
        <f t="shared" si="34"/>
        <v>2456572.5</v>
      </c>
      <c r="F205">
        <f t="shared" si="35"/>
        <v>1010</v>
      </c>
      <c r="G205">
        <f t="shared" si="36"/>
        <v>280</v>
      </c>
      <c r="H205">
        <f t="shared" si="33"/>
        <v>-218.64102979423478</v>
      </c>
      <c r="I205">
        <f t="shared" si="30"/>
        <v>1002.6239900002256</v>
      </c>
      <c r="J205">
        <f t="shared" si="31"/>
        <v>197.61806981519504</v>
      </c>
      <c r="K205">
        <f t="shared" si="32"/>
        <v>4.098322051262111</v>
      </c>
    </row>
    <row r="206" spans="5:11" ht="12.75">
      <c r="E206">
        <f t="shared" si="34"/>
        <v>2456577.5</v>
      </c>
      <c r="F206">
        <f t="shared" si="35"/>
        <v>1015</v>
      </c>
      <c r="G206">
        <f t="shared" si="36"/>
        <v>285</v>
      </c>
      <c r="H206">
        <f t="shared" si="33"/>
        <v>-218.64102979423478</v>
      </c>
      <c r="I206">
        <f t="shared" si="30"/>
        <v>1007.6239900002256</v>
      </c>
      <c r="J206">
        <f t="shared" si="31"/>
        <v>202.54620123203293</v>
      </c>
      <c r="K206">
        <f t="shared" si="32"/>
        <v>3.4737550245499573</v>
      </c>
    </row>
    <row r="207" spans="5:11" ht="12.75">
      <c r="E207">
        <f t="shared" si="34"/>
        <v>2456582.5</v>
      </c>
      <c r="F207">
        <f t="shared" si="35"/>
        <v>1020</v>
      </c>
      <c r="G207">
        <f t="shared" si="36"/>
        <v>290</v>
      </c>
      <c r="H207">
        <f t="shared" si="33"/>
        <v>-218.64102979423478</v>
      </c>
      <c r="I207">
        <f t="shared" si="30"/>
        <v>1012.6239900002256</v>
      </c>
      <c r="J207">
        <f t="shared" si="31"/>
        <v>207.47433264887067</v>
      </c>
      <c r="K207">
        <f t="shared" si="32"/>
        <v>2.8235047039091055</v>
      </c>
    </row>
    <row r="208" spans="5:11" ht="12.75">
      <c r="E208">
        <f t="shared" si="34"/>
        <v>2456587.5</v>
      </c>
      <c r="F208">
        <f t="shared" si="35"/>
        <v>1025</v>
      </c>
      <c r="G208">
        <f t="shared" si="36"/>
        <v>295</v>
      </c>
      <c r="H208">
        <f t="shared" si="33"/>
        <v>-218.64102979423478</v>
      </c>
      <c r="I208">
        <f t="shared" si="30"/>
        <v>1017.6239900002256</v>
      </c>
      <c r="J208">
        <f t="shared" si="31"/>
        <v>212.4024640657084</v>
      </c>
      <c r="K208">
        <f t="shared" si="32"/>
        <v>2.1523787312124467</v>
      </c>
    </row>
    <row r="209" spans="5:11" ht="12.75">
      <c r="E209">
        <f t="shared" si="34"/>
        <v>2456592.5</v>
      </c>
      <c r="F209">
        <f t="shared" si="35"/>
        <v>1030</v>
      </c>
      <c r="G209">
        <f t="shared" si="36"/>
        <v>300</v>
      </c>
      <c r="H209">
        <f t="shared" si="33"/>
        <v>-218.64102979423478</v>
      </c>
      <c r="I209">
        <f t="shared" si="30"/>
        <v>1022.6239900002256</v>
      </c>
      <c r="J209">
        <f t="shared" si="31"/>
        <v>217.33059548254627</v>
      </c>
      <c r="K209">
        <f t="shared" si="32"/>
        <v>1.4653390929841</v>
      </c>
    </row>
    <row r="210" spans="5:11" ht="12.75">
      <c r="E210">
        <f t="shared" si="34"/>
        <v>2456597.5</v>
      </c>
      <c r="F210">
        <f t="shared" si="35"/>
        <v>1035</v>
      </c>
      <c r="G210">
        <f t="shared" si="36"/>
        <v>305</v>
      </c>
      <c r="H210">
        <f t="shared" si="33"/>
        <v>-218.64102979423478</v>
      </c>
      <c r="I210">
        <f t="shared" si="30"/>
        <v>1027.6239900002256</v>
      </c>
      <c r="J210">
        <f t="shared" si="31"/>
        <v>222.258726899384</v>
      </c>
      <c r="K210">
        <f t="shared" si="32"/>
        <v>0.7674654338290302</v>
      </c>
    </row>
    <row r="211" spans="5:11" ht="12.75">
      <c r="E211">
        <f t="shared" si="34"/>
        <v>2456602.5</v>
      </c>
      <c r="F211">
        <f t="shared" si="35"/>
        <v>1040</v>
      </c>
      <c r="G211">
        <f t="shared" si="36"/>
        <v>310</v>
      </c>
      <c r="H211">
        <f t="shared" si="33"/>
        <v>-218.64102979423478</v>
      </c>
      <c r="I211">
        <f t="shared" si="30"/>
        <v>1032.6239900002256</v>
      </c>
      <c r="J211">
        <f t="shared" si="31"/>
        <v>227.1868583162217</v>
      </c>
      <c r="K211">
        <f t="shared" si="32"/>
        <v>0.06391749995457095</v>
      </c>
    </row>
    <row r="212" spans="5:11" ht="12.75">
      <c r="E212">
        <f t="shared" si="34"/>
        <v>2456607.5</v>
      </c>
      <c r="F212">
        <f t="shared" si="35"/>
        <v>1045</v>
      </c>
      <c r="G212">
        <f t="shared" si="36"/>
        <v>315</v>
      </c>
      <c r="H212">
        <f t="shared" si="33"/>
        <v>-218.64102979423478</v>
      </c>
      <c r="I212">
        <f t="shared" si="30"/>
        <v>1037.6239900002256</v>
      </c>
      <c r="J212">
        <f t="shared" si="31"/>
        <v>232.1149897330596</v>
      </c>
      <c r="K212">
        <f t="shared" si="32"/>
        <v>-0.6401030095410865</v>
      </c>
    </row>
    <row r="213" spans="5:11" ht="12.75">
      <c r="E213">
        <f t="shared" si="34"/>
        <v>2456612.5</v>
      </c>
      <c r="F213">
        <f t="shared" si="35"/>
        <v>1050</v>
      </c>
      <c r="G213">
        <f t="shared" si="36"/>
        <v>320</v>
      </c>
      <c r="H213">
        <f t="shared" si="33"/>
        <v>-218.64102979423478</v>
      </c>
      <c r="I213">
        <f t="shared" si="30"/>
        <v>1042.6239900002256</v>
      </c>
      <c r="J213">
        <f t="shared" si="31"/>
        <v>237.0431211498973</v>
      </c>
      <c r="K213">
        <f t="shared" si="32"/>
        <v>-1.3393909015600902</v>
      </c>
    </row>
    <row r="214" spans="5:11" ht="12.75">
      <c r="E214">
        <f t="shared" si="34"/>
        <v>2456617.5</v>
      </c>
      <c r="F214">
        <f t="shared" si="35"/>
        <v>1055</v>
      </c>
      <c r="G214">
        <f t="shared" si="36"/>
        <v>325</v>
      </c>
      <c r="H214">
        <f t="shared" si="33"/>
        <v>-218.64102979423478</v>
      </c>
      <c r="I214">
        <f t="shared" si="30"/>
        <v>1047.6239900002256</v>
      </c>
      <c r="J214">
        <f t="shared" si="31"/>
        <v>241.97125256673505</v>
      </c>
      <c r="K214">
        <f t="shared" si="32"/>
        <v>-2.028775973729363</v>
      </c>
    </row>
    <row r="215" spans="5:11" ht="12.75">
      <c r="E215">
        <f t="shared" si="34"/>
        <v>2456622.5</v>
      </c>
      <c r="F215">
        <f t="shared" si="35"/>
        <v>1060</v>
      </c>
      <c r="G215">
        <f t="shared" si="36"/>
        <v>330</v>
      </c>
      <c r="H215">
        <f t="shared" si="33"/>
        <v>-218.64102979423478</v>
      </c>
      <c r="I215">
        <f t="shared" si="30"/>
        <v>1052.6239900002256</v>
      </c>
      <c r="J215">
        <f t="shared" si="31"/>
        <v>246.89938398357293</v>
      </c>
      <c r="K215">
        <f t="shared" si="32"/>
        <v>-2.7031612404199916</v>
      </c>
    </row>
    <row r="216" spans="5:11" ht="12.75">
      <c r="E216">
        <f t="shared" si="34"/>
        <v>2456627.5</v>
      </c>
      <c r="F216">
        <f t="shared" si="35"/>
        <v>1065</v>
      </c>
      <c r="G216">
        <f t="shared" si="36"/>
        <v>335</v>
      </c>
      <c r="H216">
        <f t="shared" si="33"/>
        <v>-218.64102979423478</v>
      </c>
      <c r="I216">
        <f t="shared" si="30"/>
        <v>1057.6239900002256</v>
      </c>
      <c r="J216">
        <f t="shared" si="31"/>
        <v>251.82751540041065</v>
      </c>
      <c r="K216">
        <f t="shared" si="32"/>
        <v>-3.357560617436803</v>
      </c>
    </row>
    <row r="217" spans="5:11" ht="12.75">
      <c r="E217">
        <f t="shared" si="34"/>
        <v>2456632.5</v>
      </c>
      <c r="F217">
        <f t="shared" si="35"/>
        <v>1070</v>
      </c>
      <c r="G217">
        <f t="shared" si="36"/>
        <v>340</v>
      </c>
      <c r="H217">
        <f t="shared" si="33"/>
        <v>-218.64102979423478</v>
      </c>
      <c r="I217">
        <f t="shared" si="30"/>
        <v>1062.6239900002256</v>
      </c>
      <c r="J217">
        <f t="shared" si="31"/>
        <v>256.75564681724853</v>
      </c>
      <c r="K217">
        <f t="shared" si="32"/>
        <v>-3.9871357867557196</v>
      </c>
    </row>
    <row r="218" spans="5:11" ht="12.75">
      <c r="E218">
        <f t="shared" si="34"/>
        <v>2456637.5</v>
      </c>
      <c r="F218">
        <f t="shared" si="35"/>
        <v>1075</v>
      </c>
      <c r="G218">
        <f t="shared" si="36"/>
        <v>345</v>
      </c>
      <c r="H218">
        <f t="shared" si="33"/>
        <v>-218.64102979423478</v>
      </c>
      <c r="I218">
        <f t="shared" si="30"/>
        <v>1067.6239900002256</v>
      </c>
      <c r="J218">
        <f t="shared" si="31"/>
        <v>261.6837782340862</v>
      </c>
      <c r="K218">
        <f t="shared" si="32"/>
        <v>-4.5872319687478615</v>
      </c>
    </row>
    <row r="219" spans="5:11" ht="12.75">
      <c r="E219">
        <f t="shared" si="34"/>
        <v>2456642.5</v>
      </c>
      <c r="F219">
        <f t="shared" si="35"/>
        <v>1080</v>
      </c>
      <c r="G219">
        <f t="shared" si="36"/>
        <v>350</v>
      </c>
      <c r="H219">
        <f t="shared" si="33"/>
        <v>-218.64102979423478</v>
      </c>
      <c r="I219">
        <f t="shared" si="30"/>
        <v>1072.6239900002256</v>
      </c>
      <c r="J219">
        <f t="shared" si="31"/>
        <v>266.61190965092413</v>
      </c>
      <c r="K219">
        <f t="shared" si="32"/>
        <v>-5.1534123374083665</v>
      </c>
    </row>
    <row r="220" spans="5:11" ht="12.75">
      <c r="E220">
        <f t="shared" si="34"/>
        <v>2456647.5</v>
      </c>
      <c r="F220">
        <f t="shared" si="35"/>
        <v>1085</v>
      </c>
      <c r="G220">
        <f t="shared" si="36"/>
        <v>355</v>
      </c>
      <c r="H220">
        <f t="shared" si="33"/>
        <v>-218.64102979423478</v>
      </c>
      <c r="I220">
        <f t="shared" si="30"/>
        <v>1077.6239900002256</v>
      </c>
      <c r="J220">
        <f t="shared" si="31"/>
        <v>271.5400410677617</v>
      </c>
      <c r="K220">
        <f t="shared" si="32"/>
        <v>-5.6814908241392965</v>
      </c>
    </row>
    <row r="221" spans="5:11" ht="12.75">
      <c r="E221">
        <f t="shared" si="34"/>
        <v>2456652.5</v>
      </c>
      <c r="F221">
        <f t="shared" si="35"/>
        <v>1090</v>
      </c>
      <c r="G221">
        <f t="shared" si="36"/>
        <v>360</v>
      </c>
      <c r="H221">
        <f t="shared" si="33"/>
        <v>-218.64102979423478</v>
      </c>
      <c r="I221">
        <f t="shared" si="30"/>
        <v>1082.6239900002256</v>
      </c>
      <c r="J221">
        <f t="shared" si="31"/>
        <v>276.46817248459956</v>
      </c>
      <c r="K221">
        <f t="shared" si="32"/>
        <v>-6.167563067551887</v>
      </c>
    </row>
    <row r="222" spans="5:11" ht="12.75">
      <c r="E222">
        <f t="shared" si="34"/>
        <v>2456657.5</v>
      </c>
      <c r="F222">
        <f t="shared" si="35"/>
        <v>1095</v>
      </c>
      <c r="G222">
        <f t="shared" si="36"/>
        <v>0</v>
      </c>
      <c r="H222">
        <f t="shared" si="33"/>
        <v>-218.64102979423478</v>
      </c>
      <c r="I222">
        <f t="shared" si="30"/>
        <v>1087.6239900002256</v>
      </c>
      <c r="J222">
        <f t="shared" si="31"/>
        <v>281.3963039014373</v>
      </c>
      <c r="K222">
        <f t="shared" si="32"/>
        <v>-6.608035280459039</v>
      </c>
    </row>
    <row r="223" spans="5:11" ht="12.75">
      <c r="E223">
        <f t="shared" si="34"/>
        <v>2456662.5</v>
      </c>
      <c r="F223">
        <f t="shared" si="35"/>
        <v>1100</v>
      </c>
      <c r="G223">
        <f t="shared" si="36"/>
        <v>5</v>
      </c>
      <c r="H223">
        <f t="shared" si="33"/>
        <v>-218.64102979423478</v>
      </c>
      <c r="I223">
        <f t="shared" si="30"/>
        <v>1092.6239900002256</v>
      </c>
      <c r="J223">
        <f t="shared" si="31"/>
        <v>286.32443531827516</v>
      </c>
      <c r="K223">
        <f t="shared" si="32"/>
        <v>-6.999650820630235</v>
      </c>
    </row>
    <row r="224" spans="5:11" ht="12.75">
      <c r="E224">
        <f t="shared" si="34"/>
        <v>2456667.5</v>
      </c>
      <c r="F224">
        <f t="shared" si="35"/>
        <v>1105</v>
      </c>
      <c r="G224">
        <f t="shared" si="36"/>
        <v>10</v>
      </c>
      <c r="H224">
        <f t="shared" si="33"/>
        <v>-218.64102979423478</v>
      </c>
      <c r="I224">
        <f t="shared" si="30"/>
        <v>1097.6239900002256</v>
      </c>
      <c r="J224">
        <f t="shared" si="31"/>
        <v>291.2525667351129</v>
      </c>
      <c r="K224">
        <f t="shared" si="32"/>
        <v>-7.339514268856505</v>
      </c>
    </row>
    <row r="225" spans="5:11" ht="12.75">
      <c r="E225">
        <f t="shared" si="34"/>
        <v>2456672.5</v>
      </c>
      <c r="F225">
        <f t="shared" si="35"/>
        <v>1110</v>
      </c>
      <c r="G225">
        <f t="shared" si="36"/>
        <v>15</v>
      </c>
      <c r="H225">
        <f t="shared" si="33"/>
        <v>-218.64102979423478</v>
      </c>
      <c r="I225">
        <f t="shared" si="30"/>
        <v>1102.6239900002256</v>
      </c>
      <c r="J225">
        <f t="shared" si="31"/>
        <v>296.18069815195076</v>
      </c>
      <c r="K225">
        <f t="shared" si="32"/>
        <v>-7.625112836304243</v>
      </c>
    </row>
    <row r="226" spans="5:11" ht="12.75">
      <c r="E226">
        <f t="shared" si="34"/>
        <v>2456677.5</v>
      </c>
      <c r="F226">
        <f t="shared" si="35"/>
        <v>1115</v>
      </c>
      <c r="G226">
        <f t="shared" si="36"/>
        <v>20</v>
      </c>
      <c r="H226">
        <f t="shared" si="33"/>
        <v>-218.64102979423478</v>
      </c>
      <c r="I226">
        <f t="shared" si="30"/>
        <v>1107.6239900002256</v>
      </c>
      <c r="J226">
        <f t="shared" si="31"/>
        <v>301.1088295687885</v>
      </c>
      <c r="K226">
        <f t="shared" si="32"/>
        <v>-7.854334942881706</v>
      </c>
    </row>
    <row r="227" spans="5:11" ht="12.75">
      <c r="E227">
        <f t="shared" si="34"/>
        <v>2456682.5</v>
      </c>
      <c r="F227">
        <f t="shared" si="35"/>
        <v>1120</v>
      </c>
      <c r="G227">
        <f t="shared" si="36"/>
        <v>25</v>
      </c>
      <c r="H227">
        <f t="shared" si="33"/>
        <v>-218.64102979423478</v>
      </c>
      <c r="I227">
        <f t="shared" si="30"/>
        <v>1112.6239900002256</v>
      </c>
      <c r="J227">
        <f t="shared" si="31"/>
        <v>306.03696098562637</v>
      </c>
      <c r="K227">
        <f t="shared" si="32"/>
        <v>-8.025485829258852</v>
      </c>
    </row>
    <row r="228" spans="5:11" ht="12.75">
      <c r="E228">
        <f t="shared" si="34"/>
        <v>2456687.5</v>
      </c>
      <c r="F228">
        <f t="shared" si="35"/>
        <v>1125</v>
      </c>
      <c r="G228">
        <f t="shared" si="36"/>
        <v>30</v>
      </c>
      <c r="H228">
        <f t="shared" si="33"/>
        <v>-218.64102979423478</v>
      </c>
      <c r="I228">
        <f t="shared" si="30"/>
        <v>1117.6239900002256</v>
      </c>
      <c r="J228">
        <f t="shared" si="31"/>
        <v>310.9650924024641</v>
      </c>
      <c r="K228">
        <f t="shared" si="32"/>
        <v>-8.13730008711242</v>
      </c>
    </row>
    <row r="229" spans="5:11" ht="12.75">
      <c r="E229">
        <f t="shared" si="34"/>
        <v>2456692.5</v>
      </c>
      <c r="F229">
        <f t="shared" si="35"/>
        <v>1130</v>
      </c>
      <c r="G229">
        <f t="shared" si="36"/>
        <v>35</v>
      </c>
      <c r="H229">
        <f t="shared" si="33"/>
        <v>-218.64102979423478</v>
      </c>
      <c r="I229">
        <f t="shared" si="30"/>
        <v>1122.6239900002256</v>
      </c>
      <c r="J229">
        <f t="shared" si="31"/>
        <v>315.8932238193017</v>
      </c>
      <c r="K229">
        <f t="shared" si="32"/>
        <v>-8.188951014953807</v>
      </c>
    </row>
    <row r="230" spans="5:11" ht="12.75">
      <c r="E230">
        <f t="shared" si="34"/>
        <v>2456697.5</v>
      </c>
      <c r="F230">
        <f t="shared" si="35"/>
        <v>1135</v>
      </c>
      <c r="G230">
        <f t="shared" si="36"/>
        <v>40</v>
      </c>
      <c r="H230">
        <f t="shared" si="33"/>
        <v>-218.64102979423478</v>
      </c>
      <c r="I230">
        <f t="shared" si="30"/>
        <v>1127.6239900002256</v>
      </c>
      <c r="J230">
        <f t="shared" si="31"/>
        <v>320.8213552361397</v>
      </c>
      <c r="K230">
        <f t="shared" si="32"/>
        <v>-8.180056730366989</v>
      </c>
    </row>
    <row r="231" spans="5:11" ht="12.75">
      <c r="E231">
        <f t="shared" si="34"/>
        <v>2456702.5</v>
      </c>
      <c r="F231">
        <f t="shared" si="35"/>
        <v>1140</v>
      </c>
      <c r="G231">
        <f t="shared" si="36"/>
        <v>45</v>
      </c>
      <c r="H231">
        <f t="shared" si="33"/>
        <v>-218.64102979423478</v>
      </c>
      <c r="I231">
        <f t="shared" si="30"/>
        <v>1132.6239900002256</v>
      </c>
      <c r="J231">
        <f t="shared" si="31"/>
        <v>325.7494866529773</v>
      </c>
      <c r="K231">
        <f t="shared" si="32"/>
        <v>-8.110682993465653</v>
      </c>
    </row>
    <row r="232" spans="5:11" ht="12.75">
      <c r="E232">
        <f t="shared" si="34"/>
        <v>2456707.5</v>
      </c>
      <c r="F232">
        <f t="shared" si="35"/>
        <v>1145</v>
      </c>
      <c r="G232">
        <f t="shared" si="36"/>
        <v>50</v>
      </c>
      <c r="H232">
        <f t="shared" si="33"/>
        <v>-218.64102979423478</v>
      </c>
      <c r="I232">
        <f t="shared" si="30"/>
        <v>1137.6239900002256</v>
      </c>
      <c r="J232">
        <f t="shared" si="31"/>
        <v>330.6776180698153</v>
      </c>
      <c r="K232">
        <f t="shared" si="32"/>
        <v>-7.981342720694148</v>
      </c>
    </row>
    <row r="233" spans="5:11" ht="12.75">
      <c r="E233">
        <f t="shared" si="34"/>
        <v>2456712.5</v>
      </c>
      <c r="F233">
        <f t="shared" si="35"/>
        <v>1150</v>
      </c>
      <c r="G233">
        <f t="shared" si="36"/>
        <v>55</v>
      </c>
      <c r="H233">
        <f t="shared" si="33"/>
        <v>-218.64102979423478</v>
      </c>
      <c r="I233">
        <f t="shared" si="30"/>
        <v>1142.6239900002256</v>
      </c>
      <c r="J233">
        <f t="shared" si="31"/>
        <v>335.6057494866529</v>
      </c>
      <c r="K233">
        <f t="shared" si="32"/>
        <v>-7.792992192567081</v>
      </c>
    </row>
    <row r="234" spans="5:11" ht="12.75">
      <c r="E234">
        <f t="shared" si="34"/>
        <v>2456717.5</v>
      </c>
      <c r="F234">
        <f t="shared" si="35"/>
        <v>1155</v>
      </c>
      <c r="G234">
        <f t="shared" si="36"/>
        <v>60</v>
      </c>
      <c r="H234">
        <f t="shared" si="33"/>
        <v>-218.64102979423478</v>
      </c>
      <c r="I234">
        <f t="shared" si="30"/>
        <v>1147.6239900002256</v>
      </c>
      <c r="J234">
        <f t="shared" si="31"/>
        <v>340.5338809034909</v>
      </c>
      <c r="K234">
        <f t="shared" si="32"/>
        <v>-7.5470239833855155</v>
      </c>
    </row>
    <row r="235" spans="5:11" ht="12.75">
      <c r="E235">
        <f t="shared" si="34"/>
        <v>2456722.5</v>
      </c>
      <c r="F235">
        <f t="shared" si="35"/>
        <v>1160</v>
      </c>
      <c r="G235">
        <f t="shared" si="36"/>
        <v>65</v>
      </c>
      <c r="H235">
        <f t="shared" si="33"/>
        <v>-218.64102979423478</v>
      </c>
      <c r="I235">
        <f t="shared" si="30"/>
        <v>1152.6239900002256</v>
      </c>
      <c r="J235">
        <f t="shared" si="31"/>
        <v>345.4620123203285</v>
      </c>
      <c r="K235">
        <f t="shared" si="32"/>
        <v>-7.245256665204496</v>
      </c>
    </row>
    <row r="236" spans="5:11" ht="12.75">
      <c r="E236">
        <f t="shared" si="34"/>
        <v>2456727.5</v>
      </c>
      <c r="F236">
        <f t="shared" si="35"/>
        <v>1165</v>
      </c>
      <c r="G236">
        <f t="shared" si="36"/>
        <v>70</v>
      </c>
      <c r="H236">
        <f t="shared" si="33"/>
        <v>-218.64102979423478</v>
      </c>
      <c r="I236">
        <f t="shared" si="30"/>
        <v>1157.6239900002256</v>
      </c>
      <c r="J236">
        <f t="shared" si="31"/>
        <v>350.3901437371662</v>
      </c>
      <c r="K236">
        <f t="shared" si="32"/>
        <v>-6.889921362175268</v>
      </c>
    </row>
    <row r="237" spans="5:11" ht="12.75">
      <c r="E237">
        <f t="shared" si="34"/>
        <v>2456732.5</v>
      </c>
      <c r="F237">
        <f t="shared" si="35"/>
        <v>1170</v>
      </c>
      <c r="G237">
        <f t="shared" si="36"/>
        <v>75</v>
      </c>
      <c r="H237">
        <f t="shared" si="33"/>
        <v>-218.64102979423478</v>
      </c>
      <c r="I237">
        <f t="shared" si="30"/>
        <v>1162.6239900002256</v>
      </c>
      <c r="J237">
        <f t="shared" si="31"/>
        <v>355.3182751540041</v>
      </c>
      <c r="K237">
        <f t="shared" si="32"/>
        <v>-6.483645254673665</v>
      </c>
    </row>
    <row r="238" spans="5:11" ht="12.75">
      <c r="E238">
        <f t="shared" si="34"/>
        <v>2456737.5</v>
      </c>
      <c r="F238">
        <f t="shared" si="35"/>
        <v>1175</v>
      </c>
      <c r="G238">
        <f t="shared" si="36"/>
        <v>80</v>
      </c>
      <c r="H238">
        <f t="shared" si="33"/>
        <v>-218.64102979423478</v>
      </c>
      <c r="I238">
        <f t="shared" si="30"/>
        <v>1167.6239900002256</v>
      </c>
      <c r="J238">
        <f t="shared" si="31"/>
        <v>0.24640657084180617</v>
      </c>
      <c r="K238">
        <f t="shared" si="32"/>
        <v>-6.029432155176824</v>
      </c>
    </row>
    <row r="239" spans="5:11" ht="12.75">
      <c r="E239">
        <f t="shared" si="34"/>
        <v>2456742.5</v>
      </c>
      <c r="F239">
        <f t="shared" si="35"/>
        <v>1180</v>
      </c>
      <c r="G239">
        <f t="shared" si="36"/>
        <v>85</v>
      </c>
      <c r="H239">
        <f t="shared" si="33"/>
        <v>-218.64102979423478</v>
      </c>
      <c r="I239">
        <f t="shared" si="30"/>
        <v>1172.6239900002256</v>
      </c>
      <c r="J239">
        <f t="shared" si="31"/>
        <v>5.174537987679688</v>
      </c>
      <c r="K239">
        <f t="shared" si="32"/>
        <v>-5.530640299501062</v>
      </c>
    </row>
    <row r="240" spans="5:11" ht="12.75">
      <c r="E240">
        <f t="shared" si="34"/>
        <v>2456747.5</v>
      </c>
      <c r="F240">
        <f t="shared" si="35"/>
        <v>1185</v>
      </c>
      <c r="G240">
        <f t="shared" si="36"/>
        <v>90</v>
      </c>
      <c r="H240">
        <f t="shared" si="33"/>
        <v>-218.64102979423478</v>
      </c>
      <c r="I240">
        <f t="shared" si="30"/>
        <v>1177.6239900002256</v>
      </c>
      <c r="J240">
        <f t="shared" si="31"/>
        <v>10.10266940451741</v>
      </c>
      <c r="K240">
        <f t="shared" si="32"/>
        <v>-4.990957517602188</v>
      </c>
    </row>
    <row r="241" spans="5:11" ht="12.75">
      <c r="E241">
        <f t="shared" si="34"/>
        <v>2456752.5</v>
      </c>
      <c r="F241">
        <f t="shared" si="35"/>
        <v>1190</v>
      </c>
      <c r="G241">
        <f t="shared" si="36"/>
        <v>95</v>
      </c>
      <c r="H241">
        <f t="shared" si="33"/>
        <v>-218.64102979423478</v>
      </c>
      <c r="I241">
        <f t="shared" si="30"/>
        <v>1182.6239900002256</v>
      </c>
      <c r="J241">
        <f t="shared" si="31"/>
        <v>15.030800821355292</v>
      </c>
      <c r="K241">
        <f t="shared" si="32"/>
        <v>-4.414373967513138</v>
      </c>
    </row>
    <row r="242" spans="5:11" ht="12.75">
      <c r="E242">
        <f t="shared" si="34"/>
        <v>2456757.5</v>
      </c>
      <c r="F242">
        <f t="shared" si="35"/>
        <v>1195</v>
      </c>
      <c r="G242">
        <f t="shared" si="36"/>
        <v>100</v>
      </c>
      <c r="H242">
        <f t="shared" si="33"/>
        <v>-218.64102979423478</v>
      </c>
      <c r="I242">
        <f t="shared" si="30"/>
        <v>1187.6239900002256</v>
      </c>
      <c r="J242">
        <f t="shared" si="31"/>
        <v>19.958932238193015</v>
      </c>
      <c r="K242">
        <f t="shared" si="32"/>
        <v>-3.805152634011728</v>
      </c>
    </row>
    <row r="243" spans="5:11" ht="12.75">
      <c r="E243">
        <f t="shared" si="34"/>
        <v>2456762.5</v>
      </c>
      <c r="F243">
        <f t="shared" si="35"/>
        <v>1200</v>
      </c>
      <c r="G243">
        <f t="shared" si="36"/>
        <v>105</v>
      </c>
      <c r="H243">
        <f t="shared" si="33"/>
        <v>-218.64102979423478</v>
      </c>
      <c r="I243">
        <f t="shared" si="30"/>
        <v>1192.6239900002256</v>
      </c>
      <c r="J243">
        <f t="shared" si="31"/>
        <v>24.887063655030737</v>
      </c>
      <c r="K243">
        <f t="shared" si="32"/>
        <v>-3.1677978101368547</v>
      </c>
    </row>
    <row r="244" spans="5:11" ht="12.75">
      <c r="E244">
        <f t="shared" si="34"/>
        <v>2456767.5</v>
      </c>
      <c r="F244">
        <f t="shared" si="35"/>
        <v>1205</v>
      </c>
      <c r="G244">
        <f t="shared" si="36"/>
        <v>110</v>
      </c>
      <c r="H244">
        <f t="shared" si="33"/>
        <v>-218.64102979423478</v>
      </c>
      <c r="I244">
        <f t="shared" si="30"/>
        <v>1197.6239900002256</v>
      </c>
      <c r="J244">
        <f t="shared" si="31"/>
        <v>29.81519507186862</v>
      </c>
      <c r="K244">
        <f t="shared" si="32"/>
        <v>-2.507021794586236</v>
      </c>
    </row>
    <row r="245" spans="5:11" ht="12.75">
      <c r="E245">
        <f t="shared" si="34"/>
        <v>2456772.5</v>
      </c>
      <c r="F245">
        <f t="shared" si="35"/>
        <v>1210</v>
      </c>
      <c r="G245">
        <f t="shared" si="36"/>
        <v>115</v>
      </c>
      <c r="H245">
        <f t="shared" si="33"/>
        <v>-218.64102979423478</v>
      </c>
      <c r="I245">
        <f t="shared" si="30"/>
        <v>1202.6239900002256</v>
      </c>
      <c r="J245">
        <f t="shared" si="31"/>
        <v>34.743326488706344</v>
      </c>
      <c r="K245">
        <f t="shared" si="32"/>
        <v>-1.827710051219197</v>
      </c>
    </row>
    <row r="246" spans="5:11" ht="12.75">
      <c r="E246">
        <f t="shared" si="34"/>
        <v>2456777.5</v>
      </c>
      <c r="F246">
        <f t="shared" si="35"/>
        <v>1215</v>
      </c>
      <c r="G246">
        <f t="shared" si="36"/>
        <v>120</v>
      </c>
      <c r="H246">
        <f t="shared" si="33"/>
        <v>-218.64102979423478</v>
      </c>
      <c r="I246">
        <f t="shared" si="30"/>
        <v>1207.6239900002256</v>
      </c>
      <c r="J246">
        <f t="shared" si="31"/>
        <v>39.67145790554422</v>
      </c>
      <c r="K246">
        <f t="shared" si="32"/>
        <v>-1.1348850882583</v>
      </c>
    </row>
    <row r="247" spans="5:11" ht="12.75">
      <c r="E247">
        <f t="shared" si="34"/>
        <v>2456782.5</v>
      </c>
      <c r="F247">
        <f t="shared" si="35"/>
        <v>1220</v>
      </c>
      <c r="G247">
        <f t="shared" si="36"/>
        <v>125</v>
      </c>
      <c r="H247">
        <f t="shared" si="33"/>
        <v>-218.64102979423478</v>
      </c>
      <c r="I247">
        <f t="shared" si="30"/>
        <v>1212.6239900002256</v>
      </c>
      <c r="J247">
        <f t="shared" si="31"/>
        <v>44.599589322381945</v>
      </c>
      <c r="K247">
        <f t="shared" si="32"/>
        <v>-0.433669324250414</v>
      </c>
    </row>
    <row r="248" spans="5:11" ht="12.75">
      <c r="E248">
        <f t="shared" si="34"/>
        <v>2456787.5</v>
      </c>
      <c r="F248">
        <f t="shared" si="35"/>
        <v>1225</v>
      </c>
      <c r="G248">
        <f t="shared" si="36"/>
        <v>130</v>
      </c>
      <c r="H248">
        <f t="shared" si="33"/>
        <v>-218.64102979423478</v>
      </c>
      <c r="I248">
        <f t="shared" si="30"/>
        <v>1217.6239900002256</v>
      </c>
      <c r="J248">
        <f t="shared" si="31"/>
        <v>49.52772073921967</v>
      </c>
      <c r="K248">
        <f t="shared" si="32"/>
        <v>0.27075278466201363</v>
      </c>
    </row>
    <row r="249" spans="5:11" ht="12.75">
      <c r="E249">
        <f t="shared" si="34"/>
        <v>2456792.5</v>
      </c>
      <c r="F249">
        <f t="shared" si="35"/>
        <v>1230</v>
      </c>
      <c r="G249">
        <f t="shared" si="36"/>
        <v>135</v>
      </c>
      <c r="H249">
        <f t="shared" si="33"/>
        <v>-218.64102979423478</v>
      </c>
      <c r="I249">
        <f t="shared" si="30"/>
        <v>1222.6239900002256</v>
      </c>
      <c r="J249">
        <f t="shared" si="31"/>
        <v>54.455852156057546</v>
      </c>
      <c r="K249">
        <f t="shared" si="32"/>
        <v>0.9731730761459613</v>
      </c>
    </row>
    <row r="250" spans="5:11" ht="12.75">
      <c r="E250">
        <f t="shared" si="34"/>
        <v>2456797.5</v>
      </c>
      <c r="F250">
        <f t="shared" si="35"/>
        <v>1235</v>
      </c>
      <c r="G250">
        <f t="shared" si="36"/>
        <v>140</v>
      </c>
      <c r="H250">
        <f t="shared" si="33"/>
        <v>-218.64102979423478</v>
      </c>
      <c r="I250">
        <f t="shared" si="30"/>
        <v>1227.6239900002256</v>
      </c>
      <c r="J250">
        <f t="shared" si="31"/>
        <v>59.383983572895275</v>
      </c>
      <c r="K250">
        <f t="shared" si="32"/>
        <v>1.6683981883551444</v>
      </c>
    </row>
    <row r="251" spans="5:11" ht="12.75">
      <c r="E251">
        <f t="shared" si="34"/>
        <v>2456802.5</v>
      </c>
      <c r="F251">
        <f t="shared" si="35"/>
        <v>1240</v>
      </c>
      <c r="G251">
        <f t="shared" si="36"/>
        <v>145</v>
      </c>
      <c r="H251">
        <f t="shared" si="33"/>
        <v>-218.64102979423478</v>
      </c>
      <c r="I251">
        <f t="shared" si="30"/>
        <v>1232.6239900002256</v>
      </c>
      <c r="J251">
        <f t="shared" si="31"/>
        <v>64.31211498973315</v>
      </c>
      <c r="K251">
        <f t="shared" si="32"/>
        <v>2.3512879571797893</v>
      </c>
    </row>
    <row r="252" spans="5:11" ht="12.75">
      <c r="E252">
        <f t="shared" si="34"/>
        <v>2456807.5</v>
      </c>
      <c r="F252">
        <f t="shared" si="35"/>
        <v>1245</v>
      </c>
      <c r="G252">
        <f t="shared" si="36"/>
        <v>150</v>
      </c>
      <c r="H252">
        <f t="shared" si="33"/>
        <v>-218.64102979423478</v>
      </c>
      <c r="I252">
        <f aca="true" t="shared" si="37" ref="I252:I284">I251+deltat</f>
        <v>1237.6239900002256</v>
      </c>
      <c r="J252">
        <f aca="true" t="shared" si="38" ref="J252:J284">lSun(E252,jdSpr)</f>
        <v>69.24024640657088</v>
      </c>
      <c r="K252">
        <f aca="true" t="shared" si="39" ref="K252:K284">IF(ABS(H252)&gt;deltajd,corr(E252,jdSpr,xecl,yecl)/60,"")</f>
        <v>3.0167934201772857</v>
      </c>
    </row>
    <row r="253" spans="5:11" ht="12.75">
      <c r="E253">
        <f t="shared" si="34"/>
        <v>2456812.5</v>
      </c>
      <c r="F253">
        <f t="shared" si="35"/>
        <v>1250</v>
      </c>
      <c r="G253">
        <f t="shared" si="36"/>
        <v>155</v>
      </c>
      <c r="H253">
        <f t="shared" si="33"/>
        <v>-218.64102979423478</v>
      </c>
      <c r="I253">
        <f t="shared" si="37"/>
        <v>1242.6239900002256</v>
      </c>
      <c r="J253">
        <f t="shared" si="38"/>
        <v>74.16837782340876</v>
      </c>
      <c r="K253">
        <f t="shared" si="39"/>
        <v>3.659994146201398</v>
      </c>
    </row>
    <row r="254" spans="5:11" ht="12.75">
      <c r="E254">
        <f t="shared" si="34"/>
        <v>2456817.5</v>
      </c>
      <c r="F254">
        <f t="shared" si="35"/>
        <v>1255</v>
      </c>
      <c r="G254">
        <f t="shared" si="36"/>
        <v>160</v>
      </c>
      <c r="H254">
        <f t="shared" si="33"/>
        <v>-218.64102979423478</v>
      </c>
      <c r="I254">
        <f t="shared" si="37"/>
        <v>1247.6239900002256</v>
      </c>
      <c r="J254">
        <f t="shared" si="38"/>
        <v>79.09650924024648</v>
      </c>
      <c r="K254">
        <f t="shared" si="39"/>
        <v>4.276134614731811</v>
      </c>
    </row>
    <row r="255" spans="5:11" ht="12.75">
      <c r="E255">
        <f t="shared" si="34"/>
        <v>2456822.5</v>
      </c>
      <c r="F255">
        <f t="shared" si="35"/>
        <v>1260</v>
      </c>
      <c r="G255">
        <f t="shared" si="36"/>
        <v>165</v>
      </c>
      <c r="H255">
        <f t="shared" si="33"/>
        <v>-218.64102979423478</v>
      </c>
      <c r="I255">
        <f t="shared" si="37"/>
        <v>1252.6239900002256</v>
      </c>
      <c r="J255">
        <f t="shared" si="38"/>
        <v>84.02464065708403</v>
      </c>
      <c r="K255">
        <f t="shared" si="39"/>
        <v>4.860659375933175</v>
      </c>
    </row>
    <row r="256" spans="5:11" ht="12.75">
      <c r="E256">
        <f t="shared" si="34"/>
        <v>2456827.5</v>
      </c>
      <c r="F256">
        <f t="shared" si="35"/>
        <v>1265</v>
      </c>
      <c r="G256">
        <f t="shared" si="36"/>
        <v>170</v>
      </c>
      <c r="H256">
        <f t="shared" si="33"/>
        <v>-218.64102979423478</v>
      </c>
      <c r="I256">
        <f t="shared" si="37"/>
        <v>1257.6239900002256</v>
      </c>
      <c r="J256">
        <f t="shared" si="38"/>
        <v>88.95277207392209</v>
      </c>
      <c r="K256">
        <f t="shared" si="39"/>
        <v>5.4092467314864745</v>
      </c>
    </row>
    <row r="257" spans="5:11" ht="12.75">
      <c r="E257">
        <f t="shared" si="34"/>
        <v>2456832.5</v>
      </c>
      <c r="F257">
        <f t="shared" si="35"/>
        <v>1270</v>
      </c>
      <c r="G257">
        <f t="shared" si="36"/>
        <v>175</v>
      </c>
      <c r="H257">
        <f t="shared" si="33"/>
        <v>-218.64102979423478</v>
      </c>
      <c r="I257">
        <f t="shared" si="37"/>
        <v>1262.6239900002256</v>
      </c>
      <c r="J257">
        <f t="shared" si="38"/>
        <v>93.88090349075965</v>
      </c>
      <c r="K257">
        <f t="shared" si="39"/>
        <v>5.917840687172461</v>
      </c>
    </row>
    <row r="258" spans="5:11" ht="12.75">
      <c r="E258">
        <f t="shared" si="34"/>
        <v>2456837.5</v>
      </c>
      <c r="F258">
        <f t="shared" si="35"/>
        <v>1275</v>
      </c>
      <c r="G258">
        <f t="shared" si="36"/>
        <v>180</v>
      </c>
      <c r="H258">
        <f t="shared" si="33"/>
        <v>-218.64102979423478</v>
      </c>
      <c r="I258">
        <f t="shared" si="37"/>
        <v>1267.6239900002256</v>
      </c>
      <c r="J258">
        <f t="shared" si="38"/>
        <v>98.80903490759752</v>
      </c>
      <c r="K258">
        <f t="shared" si="39"/>
        <v>6.382680940965914</v>
      </c>
    </row>
    <row r="259" spans="5:11" ht="12.75">
      <c r="E259">
        <f t="shared" si="34"/>
        <v>2456842.5</v>
      </c>
      <c r="F259">
        <f t="shared" si="35"/>
        <v>1280</v>
      </c>
      <c r="G259">
        <f t="shared" si="36"/>
        <v>185</v>
      </c>
      <c r="H259">
        <f aca="true" t="shared" si="40" ref="H259:H284">jdAnfang-jdKonj+D259</f>
        <v>-218.64102979423478</v>
      </c>
      <c r="I259">
        <f t="shared" si="37"/>
        <v>1272.6239900002256</v>
      </c>
      <c r="J259">
        <f t="shared" si="38"/>
        <v>103.73716632443525</v>
      </c>
      <c r="K259">
        <f t="shared" si="39"/>
        <v>6.800330684921576</v>
      </c>
    </row>
    <row r="260" spans="5:11" ht="12.75">
      <c r="E260">
        <f aca="true" t="shared" si="41" ref="E260:E284">E259+deltat</f>
        <v>2456847.5</v>
      </c>
      <c r="F260">
        <f aca="true" t="shared" si="42" ref="F260:F284">F259+deltat</f>
        <v>1285</v>
      </c>
      <c r="G260">
        <f aca="true" t="shared" si="43" ref="G260:G284">MOD(G259+deltat,365)</f>
        <v>190</v>
      </c>
      <c r="H260">
        <f t="shared" si="40"/>
        <v>-218.64102979423478</v>
      </c>
      <c r="I260">
        <f t="shared" si="37"/>
        <v>1277.6239900002256</v>
      </c>
      <c r="J260">
        <f t="shared" si="38"/>
        <v>108.66529774127314</v>
      </c>
      <c r="K260">
        <f t="shared" si="39"/>
        <v>7.167702015299152</v>
      </c>
    </row>
    <row r="261" spans="5:11" ht="12.75">
      <c r="E261">
        <f t="shared" si="41"/>
        <v>2456852.5</v>
      </c>
      <c r="F261">
        <f t="shared" si="42"/>
        <v>1290</v>
      </c>
      <c r="G261">
        <f t="shared" si="43"/>
        <v>195</v>
      </c>
      <c r="H261">
        <f t="shared" si="40"/>
        <v>-218.64102979423478</v>
      </c>
      <c r="I261">
        <f t="shared" si="37"/>
        <v>1282.6239900002256</v>
      </c>
      <c r="J261">
        <f t="shared" si="38"/>
        <v>113.59342915811085</v>
      </c>
      <c r="K261">
        <f t="shared" si="39"/>
        <v>7.482078763056076</v>
      </c>
    </row>
    <row r="262" spans="5:11" ht="12.75">
      <c r="E262">
        <f t="shared" si="41"/>
        <v>2456857.5</v>
      </c>
      <c r="F262">
        <f t="shared" si="42"/>
        <v>1295</v>
      </c>
      <c r="G262">
        <f t="shared" si="43"/>
        <v>200</v>
      </c>
      <c r="H262">
        <f t="shared" si="40"/>
        <v>-218.64102979423478</v>
      </c>
      <c r="I262">
        <f t="shared" si="37"/>
        <v>1287.6239900002256</v>
      </c>
      <c r="J262">
        <f t="shared" si="38"/>
        <v>118.52156057494858</v>
      </c>
      <c r="K262">
        <f t="shared" si="39"/>
        <v>7.74113657591077</v>
      </c>
    </row>
    <row r="263" spans="5:11" ht="12.75">
      <c r="E263">
        <f t="shared" si="41"/>
        <v>2456862.5</v>
      </c>
      <c r="F263">
        <f t="shared" si="42"/>
        <v>1300</v>
      </c>
      <c r="G263">
        <f t="shared" si="43"/>
        <v>205</v>
      </c>
      <c r="H263">
        <f t="shared" si="40"/>
        <v>-218.64102979423478</v>
      </c>
      <c r="I263">
        <f t="shared" si="37"/>
        <v>1292.6239900002256</v>
      </c>
      <c r="J263">
        <f t="shared" si="38"/>
        <v>123.44969199178647</v>
      </c>
      <c r="K263">
        <f t="shared" si="39"/>
        <v>7.942960103498846</v>
      </c>
    </row>
    <row r="264" spans="5:11" ht="12.75">
      <c r="E264">
        <f t="shared" si="41"/>
        <v>2456867.5</v>
      </c>
      <c r="F264">
        <f t="shared" si="42"/>
        <v>1305</v>
      </c>
      <c r="G264">
        <f t="shared" si="43"/>
        <v>210</v>
      </c>
      <c r="H264">
        <f t="shared" si="40"/>
        <v>-218.64102979423478</v>
      </c>
      <c r="I264">
        <f t="shared" si="37"/>
        <v>1297.6239900002256</v>
      </c>
      <c r="J264">
        <f t="shared" si="38"/>
        <v>128.37782340862418</v>
      </c>
      <c r="K264">
        <f t="shared" si="39"/>
        <v>8.086057158563523</v>
      </c>
    </row>
    <row r="265" spans="5:11" ht="12.75">
      <c r="E265">
        <f t="shared" si="41"/>
        <v>2456872.5</v>
      </c>
      <c r="F265">
        <f t="shared" si="42"/>
        <v>1310</v>
      </c>
      <c r="G265">
        <f t="shared" si="43"/>
        <v>215</v>
      </c>
      <c r="H265">
        <f t="shared" si="40"/>
        <v>-218.64102979423478</v>
      </c>
      <c r="I265">
        <f t="shared" si="37"/>
        <v>1302.6239900002256</v>
      </c>
      <c r="J265">
        <f t="shared" si="38"/>
        <v>133.30595482546207</v>
      </c>
      <c r="K265">
        <f t="shared" si="39"/>
        <v>8.169369749479152</v>
      </c>
    </row>
    <row r="266" spans="5:11" ht="12.75">
      <c r="E266">
        <f t="shared" si="41"/>
        <v>2456877.5</v>
      </c>
      <c r="F266">
        <f t="shared" si="42"/>
        <v>1315</v>
      </c>
      <c r="G266">
        <f t="shared" si="43"/>
        <v>220</v>
      </c>
      <c r="H266">
        <f t="shared" si="40"/>
        <v>-218.64102979423478</v>
      </c>
      <c r="I266">
        <f t="shared" si="37"/>
        <v>1307.6239900002256</v>
      </c>
      <c r="J266">
        <f t="shared" si="38"/>
        <v>138.23408624229978</v>
      </c>
      <c r="K266">
        <f t="shared" si="39"/>
        <v>8.19228190253851</v>
      </c>
    </row>
    <row r="267" spans="5:11" ht="12.75">
      <c r="E267">
        <f t="shared" si="41"/>
        <v>2456882.5</v>
      </c>
      <c r="F267">
        <f t="shared" si="42"/>
        <v>1320</v>
      </c>
      <c r="G267">
        <f t="shared" si="43"/>
        <v>225</v>
      </c>
      <c r="H267">
        <f t="shared" si="40"/>
        <v>-218.64102979423478</v>
      </c>
      <c r="I267">
        <f t="shared" si="37"/>
        <v>1312.6239900002256</v>
      </c>
      <c r="J267">
        <f t="shared" si="38"/>
        <v>143.1622176591375</v>
      </c>
      <c r="K267">
        <f t="shared" si="39"/>
        <v>8.154624216169692</v>
      </c>
    </row>
    <row r="268" spans="5:11" ht="12.75">
      <c r="E268">
        <f t="shared" si="41"/>
        <v>2456887.5</v>
      </c>
      <c r="F268">
        <f t="shared" si="42"/>
        <v>1325</v>
      </c>
      <c r="G268">
        <f t="shared" si="43"/>
        <v>230</v>
      </c>
      <c r="H268">
        <f t="shared" si="40"/>
        <v>-218.64102979423478</v>
      </c>
      <c r="I268">
        <f t="shared" si="37"/>
        <v>1317.6239900002256</v>
      </c>
      <c r="J268">
        <f t="shared" si="38"/>
        <v>148.09034907597538</v>
      </c>
      <c r="K268">
        <f t="shared" si="39"/>
        <v>8.056675113410838</v>
      </c>
    </row>
    <row r="269" spans="5:11" ht="12.75">
      <c r="E269">
        <f t="shared" si="41"/>
        <v>2456892.5</v>
      </c>
      <c r="F269">
        <f t="shared" si="42"/>
        <v>1330</v>
      </c>
      <c r="G269">
        <f t="shared" si="43"/>
        <v>235</v>
      </c>
      <c r="H269">
        <f t="shared" si="40"/>
        <v>-218.64102979423478</v>
      </c>
      <c r="I269">
        <f t="shared" si="37"/>
        <v>1322.6239900002256</v>
      </c>
      <c r="J269">
        <f t="shared" si="38"/>
        <v>153.01848049281313</v>
      </c>
      <c r="K269">
        <f t="shared" si="39"/>
        <v>7.899158783382492</v>
      </c>
    </row>
    <row r="270" spans="5:11" ht="12.75">
      <c r="E270">
        <f t="shared" si="41"/>
        <v>2456897.5</v>
      </c>
      <c r="F270">
        <f t="shared" si="42"/>
        <v>1335</v>
      </c>
      <c r="G270">
        <f t="shared" si="43"/>
        <v>240</v>
      </c>
      <c r="H270">
        <f t="shared" si="40"/>
        <v>-218.64102979423478</v>
      </c>
      <c r="I270">
        <f t="shared" si="37"/>
        <v>1327.6239900002256</v>
      </c>
      <c r="J270">
        <f t="shared" si="38"/>
        <v>157.94661190965098</v>
      </c>
      <c r="K270">
        <f t="shared" si="39"/>
        <v>7.683239826977373</v>
      </c>
    </row>
    <row r="271" spans="5:11" ht="12.75">
      <c r="E271">
        <f t="shared" si="41"/>
        <v>2456902.5</v>
      </c>
      <c r="F271">
        <f t="shared" si="42"/>
        <v>1340</v>
      </c>
      <c r="G271">
        <f t="shared" si="43"/>
        <v>245</v>
      </c>
      <c r="H271">
        <f t="shared" si="40"/>
        <v>-218.64102979423478</v>
      </c>
      <c r="I271">
        <f t="shared" si="37"/>
        <v>1332.6239900002256</v>
      </c>
      <c r="J271">
        <f t="shared" si="38"/>
        <v>162.87474332648873</v>
      </c>
      <c r="K271">
        <f t="shared" si="39"/>
        <v>7.410514646354807</v>
      </c>
    </row>
    <row r="272" spans="5:11" ht="12.75">
      <c r="E272">
        <f t="shared" si="41"/>
        <v>2456907.5</v>
      </c>
      <c r="F272">
        <f t="shared" si="42"/>
        <v>1345</v>
      </c>
      <c r="G272">
        <f t="shared" si="43"/>
        <v>250</v>
      </c>
      <c r="H272">
        <f t="shared" si="40"/>
        <v>-218.64102979423478</v>
      </c>
      <c r="I272">
        <f t="shared" si="37"/>
        <v>1337.6239900002256</v>
      </c>
      <c r="J272">
        <f t="shared" si="38"/>
        <v>167.80287474332658</v>
      </c>
      <c r="K272">
        <f t="shared" si="39"/>
        <v>7.08299964190174</v>
      </c>
    </row>
    <row r="273" spans="5:11" ht="12.75">
      <c r="E273">
        <f t="shared" si="41"/>
        <v>2456912.5</v>
      </c>
      <c r="F273">
        <f t="shared" si="42"/>
        <v>1350</v>
      </c>
      <c r="G273">
        <f t="shared" si="43"/>
        <v>255</v>
      </c>
      <c r="H273">
        <f t="shared" si="40"/>
        <v>-218.64102979423478</v>
      </c>
      <c r="I273">
        <f t="shared" si="37"/>
        <v>1342.6239900002256</v>
      </c>
      <c r="J273">
        <f t="shared" si="38"/>
        <v>172.73100616016433</v>
      </c>
      <c r="K273">
        <f t="shared" si="39"/>
        <v>6.703116303926506</v>
      </c>
    </row>
    <row r="274" spans="5:11" ht="12.75">
      <c r="E274">
        <f t="shared" si="41"/>
        <v>2456917.5</v>
      </c>
      <c r="F274">
        <f t="shared" si="42"/>
        <v>1355</v>
      </c>
      <c r="G274">
        <f t="shared" si="43"/>
        <v>260</v>
      </c>
      <c r="H274">
        <f t="shared" si="40"/>
        <v>-218.64102979423478</v>
      </c>
      <c r="I274">
        <f t="shared" si="37"/>
        <v>1347.6239900002256</v>
      </c>
      <c r="J274">
        <f t="shared" si="38"/>
        <v>177.65913757700187</v>
      </c>
      <c r="K274">
        <f t="shared" si="39"/>
        <v>6.273673309310151</v>
      </c>
    </row>
    <row r="275" spans="5:11" ht="12.75">
      <c r="E275">
        <f t="shared" si="41"/>
        <v>2456922.5</v>
      </c>
      <c r="F275">
        <f t="shared" si="42"/>
        <v>1360</v>
      </c>
      <c r="G275">
        <f t="shared" si="43"/>
        <v>265</v>
      </c>
      <c r="H275">
        <f t="shared" si="40"/>
        <v>-218.64102979423478</v>
      </c>
      <c r="I275">
        <f t="shared" si="37"/>
        <v>1352.6239900002256</v>
      </c>
      <c r="J275">
        <f t="shared" si="38"/>
        <v>182.58726899383993</v>
      </c>
      <c r="K275">
        <f t="shared" si="39"/>
        <v>5.797845755484187</v>
      </c>
    </row>
    <row r="276" spans="5:11" ht="12.75">
      <c r="E276">
        <f t="shared" si="41"/>
        <v>2456927.5</v>
      </c>
      <c r="F276">
        <f t="shared" si="42"/>
        <v>1365</v>
      </c>
      <c r="G276">
        <f t="shared" si="43"/>
        <v>270</v>
      </c>
      <c r="H276">
        <f t="shared" si="40"/>
        <v>-218.64102979423478</v>
      </c>
      <c r="I276">
        <f t="shared" si="37"/>
        <v>1357.6239900002256</v>
      </c>
      <c r="J276">
        <f t="shared" si="38"/>
        <v>187.5154004106775</v>
      </c>
      <c r="K276">
        <f t="shared" si="39"/>
        <v>5.279151685269209</v>
      </c>
    </row>
    <row r="277" spans="5:11" ht="12.75">
      <c r="E277">
        <f t="shared" si="41"/>
        <v>2456932.5</v>
      </c>
      <c r="F277">
        <f t="shared" si="42"/>
        <v>1370</v>
      </c>
      <c r="G277">
        <f t="shared" si="43"/>
        <v>275</v>
      </c>
      <c r="H277">
        <f t="shared" si="40"/>
        <v>-218.64102979423478</v>
      </c>
      <c r="I277">
        <f t="shared" si="37"/>
        <v>1362.6239900002256</v>
      </c>
      <c r="J277">
        <f t="shared" si="38"/>
        <v>192.44353182751553</v>
      </c>
      <c r="K277">
        <f t="shared" si="39"/>
        <v>4.7214260761376945</v>
      </c>
    </row>
    <row r="278" spans="5:11" ht="12.75">
      <c r="E278">
        <f t="shared" si="41"/>
        <v>2456937.5</v>
      </c>
      <c r="F278">
        <f t="shared" si="42"/>
        <v>1375</v>
      </c>
      <c r="G278">
        <f t="shared" si="43"/>
        <v>280</v>
      </c>
      <c r="H278">
        <f t="shared" si="40"/>
        <v>-218.64102979423478</v>
      </c>
      <c r="I278">
        <f t="shared" si="37"/>
        <v>1367.6239900002256</v>
      </c>
      <c r="J278">
        <f t="shared" si="38"/>
        <v>197.3716632443531</v>
      </c>
      <c r="K278">
        <f t="shared" si="39"/>
        <v>4.128792486213359</v>
      </c>
    </row>
    <row r="279" spans="5:11" ht="12.75">
      <c r="E279">
        <f t="shared" si="41"/>
        <v>2456942.5</v>
      </c>
      <c r="F279">
        <f t="shared" si="42"/>
        <v>1380</v>
      </c>
      <c r="G279">
        <f t="shared" si="43"/>
        <v>285</v>
      </c>
      <c r="H279">
        <f t="shared" si="40"/>
        <v>-218.64102979423478</v>
      </c>
      <c r="I279">
        <f t="shared" si="37"/>
        <v>1372.6239900002256</v>
      </c>
      <c r="J279">
        <f t="shared" si="38"/>
        <v>202.29979466119113</v>
      </c>
      <c r="K279">
        <f t="shared" si="39"/>
        <v>3.5056325666414567</v>
      </c>
    </row>
    <row r="280" spans="5:11" ht="12.75">
      <c r="E280">
        <f t="shared" si="41"/>
        <v>2456947.5</v>
      </c>
      <c r="F280">
        <f t="shared" si="42"/>
        <v>1385</v>
      </c>
      <c r="G280">
        <f t="shared" si="43"/>
        <v>290</v>
      </c>
      <c r="H280">
        <f t="shared" si="40"/>
        <v>-218.64102979423478</v>
      </c>
      <c r="I280">
        <f t="shared" si="37"/>
        <v>1377.6239900002256</v>
      </c>
      <c r="J280">
        <f t="shared" si="38"/>
        <v>207.2279260780287</v>
      </c>
      <c r="K280">
        <f t="shared" si="39"/>
        <v>2.856553665742828</v>
      </c>
    </row>
    <row r="281" spans="5:11" ht="12.75">
      <c r="E281">
        <f t="shared" si="41"/>
        <v>2456952.5</v>
      </c>
      <c r="F281">
        <f t="shared" si="42"/>
        <v>1390</v>
      </c>
      <c r="G281">
        <f t="shared" si="43"/>
        <v>295</v>
      </c>
      <c r="H281">
        <f t="shared" si="40"/>
        <v>-218.64102979423478</v>
      </c>
      <c r="I281">
        <f t="shared" si="37"/>
        <v>1382.6239900002256</v>
      </c>
      <c r="J281">
        <f t="shared" si="38"/>
        <v>212.15605749486642</v>
      </c>
      <c r="K281">
        <f t="shared" si="39"/>
        <v>2.186354764469393</v>
      </c>
    </row>
    <row r="282" spans="5:11" ht="12.75">
      <c r="E282">
        <f t="shared" si="41"/>
        <v>2456957.5</v>
      </c>
      <c r="F282">
        <f t="shared" si="42"/>
        <v>1395</v>
      </c>
      <c r="G282">
        <f t="shared" si="43"/>
        <v>300</v>
      </c>
      <c r="H282">
        <f t="shared" si="40"/>
        <v>-218.64102979423478</v>
      </c>
      <c r="I282">
        <f t="shared" si="37"/>
        <v>1387.6239900002256</v>
      </c>
      <c r="J282">
        <f t="shared" si="38"/>
        <v>217.0841889117043</v>
      </c>
      <c r="K282">
        <f t="shared" si="39"/>
        <v>1.499990995019717</v>
      </c>
    </row>
    <row r="283" spans="5:11" ht="12.75">
      <c r="E283">
        <f t="shared" si="41"/>
        <v>2456962.5</v>
      </c>
      <c r="F283">
        <f t="shared" si="42"/>
        <v>1400</v>
      </c>
      <c r="G283">
        <f t="shared" si="43"/>
        <v>305</v>
      </c>
      <c r="H283">
        <f t="shared" si="40"/>
        <v>-218.64102979423478</v>
      </c>
      <c r="I283">
        <f t="shared" si="37"/>
        <v>1392.6239900002256</v>
      </c>
      <c r="J283">
        <f t="shared" si="38"/>
        <v>222.01232032854202</v>
      </c>
      <c r="K283">
        <f t="shared" si="39"/>
        <v>0.8025370049461971</v>
      </c>
    </row>
    <row r="284" spans="5:11" ht="12.75">
      <c r="E284">
        <f t="shared" si="41"/>
        <v>2456967.5</v>
      </c>
      <c r="F284">
        <f t="shared" si="42"/>
        <v>1405</v>
      </c>
      <c r="G284">
        <f t="shared" si="43"/>
        <v>310</v>
      </c>
      <c r="H284">
        <f t="shared" si="40"/>
        <v>-218.64102979423478</v>
      </c>
      <c r="I284">
        <f t="shared" si="37"/>
        <v>1397.6239900002256</v>
      </c>
      <c r="J284">
        <f t="shared" si="38"/>
        <v>226.9404517453799</v>
      </c>
      <c r="K284">
        <f t="shared" si="39"/>
        <v>0.09914943762238254</v>
      </c>
    </row>
  </sheetData>
  <sheetProtection/>
  <mergeCells count="2">
    <mergeCell ref="A1:C1"/>
    <mergeCell ref="E1:K1"/>
  </mergeCells>
  <printOptions/>
  <pageMargins left="0.75" right="0.75" top="1" bottom="1"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Duisburg-Essen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 Backhaus</dc:creator>
  <cp:keywords/>
  <dc:description/>
  <cp:lastModifiedBy>Udo</cp:lastModifiedBy>
  <dcterms:created xsi:type="dcterms:W3CDTF">2011-11-26T18:16:07Z</dcterms:created>
  <dcterms:modified xsi:type="dcterms:W3CDTF">2014-06-17T20:38:31Z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